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525"/>
  </bookViews>
  <sheets>
    <sheet name="Introduction" sheetId="6" r:id="rId1"/>
    <sheet name="Rules" sheetId="1" r:id="rId2"/>
    <sheet name="Inputs" sheetId="8" r:id="rId3"/>
    <sheet name="Conventional" sheetId="4" r:id="rId4"/>
  </sheets>
  <definedNames>
    <definedName name="OLE_LINK1" localSheetId="0">Introduction!$A$3</definedName>
    <definedName name="OLE_LINK4" localSheetId="0">Introduction!$A$23</definedName>
    <definedName name="OLE_LINK5" localSheetId="0">Introduction!$A$53</definedName>
    <definedName name="OLE_LINK6" localSheetId="0">Introduction!$A$70</definedName>
  </definedNames>
  <calcPr calcId="145621"/>
</workbook>
</file>

<file path=xl/calcChain.xml><?xml version="1.0" encoding="utf-8"?>
<calcChain xmlns="http://schemas.openxmlformats.org/spreadsheetml/2006/main">
  <c r="A12" i="4" l="1"/>
  <c r="A11" i="4"/>
  <c r="A10" i="4"/>
  <c r="A9" i="4"/>
  <c r="A8" i="4"/>
  <c r="M17" i="4" s="1"/>
  <c r="J17" i="4"/>
  <c r="K17" i="4"/>
  <c r="J18" i="4"/>
  <c r="K18" i="4"/>
  <c r="K16" i="4"/>
  <c r="J16" i="4"/>
  <c r="A26" i="4"/>
  <c r="B26" i="4"/>
  <c r="D26" i="4"/>
  <c r="H26" i="4"/>
  <c r="I26" i="4"/>
  <c r="A27" i="4"/>
  <c r="B27" i="4"/>
  <c r="D27" i="4"/>
  <c r="H27" i="4"/>
  <c r="I27" i="4"/>
  <c r="A28" i="4"/>
  <c r="B28" i="4"/>
  <c r="D28" i="4"/>
  <c r="E28" i="4" s="1"/>
  <c r="H28" i="4"/>
  <c r="I28" i="4"/>
  <c r="A29" i="4"/>
  <c r="B29" i="4"/>
  <c r="D29" i="4"/>
  <c r="E29" i="4" s="1"/>
  <c r="H29" i="4"/>
  <c r="I29" i="4"/>
  <c r="A30" i="4"/>
  <c r="B30" i="4"/>
  <c r="D30" i="4"/>
  <c r="H30" i="4"/>
  <c r="I30" i="4"/>
  <c r="A31" i="4"/>
  <c r="B31" i="4"/>
  <c r="D31" i="4"/>
  <c r="E31" i="4" s="1"/>
  <c r="H31" i="4"/>
  <c r="I31" i="4"/>
  <c r="A32" i="4"/>
  <c r="B32" i="4"/>
  <c r="D32" i="4"/>
  <c r="E32" i="4" s="1"/>
  <c r="H32" i="4"/>
  <c r="I32" i="4"/>
  <c r="A33" i="4"/>
  <c r="B33" i="4"/>
  <c r="D33" i="4"/>
  <c r="E33" i="4" s="1"/>
  <c r="H33" i="4"/>
  <c r="I33" i="4"/>
  <c r="A34" i="4"/>
  <c r="B34" i="4"/>
  <c r="D34" i="4"/>
  <c r="H34" i="4"/>
  <c r="I34" i="4"/>
  <c r="A35" i="4"/>
  <c r="B35" i="4"/>
  <c r="D35" i="4"/>
  <c r="H35" i="4"/>
  <c r="I35" i="4"/>
  <c r="A36" i="4"/>
  <c r="B36" i="4"/>
  <c r="D36" i="4"/>
  <c r="E36" i="4" s="1"/>
  <c r="H36" i="4"/>
  <c r="I36" i="4"/>
  <c r="A37" i="4"/>
  <c r="B37" i="4"/>
  <c r="D37" i="4"/>
  <c r="E37" i="4" s="1"/>
  <c r="H37" i="4"/>
  <c r="I37" i="4"/>
  <c r="A38" i="4"/>
  <c r="B38" i="4"/>
  <c r="D38" i="4"/>
  <c r="H38" i="4"/>
  <c r="I38" i="4"/>
  <c r="A39" i="4"/>
  <c r="B39" i="4"/>
  <c r="D39" i="4"/>
  <c r="E39" i="4" s="1"/>
  <c r="H39" i="4"/>
  <c r="I39" i="4"/>
  <c r="A40" i="4"/>
  <c r="B40" i="4"/>
  <c r="D40" i="4"/>
  <c r="E40" i="4" s="1"/>
  <c r="H40" i="4"/>
  <c r="I40" i="4"/>
  <c r="A41" i="4"/>
  <c r="B41" i="4"/>
  <c r="D41" i="4"/>
  <c r="E41" i="4" s="1"/>
  <c r="H41" i="4"/>
  <c r="I41" i="4"/>
  <c r="A42" i="4"/>
  <c r="B42" i="4"/>
  <c r="D42" i="4"/>
  <c r="E42" i="4" s="1"/>
  <c r="H42" i="4"/>
  <c r="I42" i="4"/>
  <c r="A43" i="4"/>
  <c r="B43" i="4"/>
  <c r="D43" i="4"/>
  <c r="H43" i="4"/>
  <c r="I43" i="4"/>
  <c r="A44" i="4"/>
  <c r="B44" i="4"/>
  <c r="D44" i="4"/>
  <c r="E44" i="4" s="1"/>
  <c r="H44" i="4"/>
  <c r="I44" i="4"/>
  <c r="A45" i="4"/>
  <c r="B45" i="4"/>
  <c r="D45" i="4"/>
  <c r="E45" i="4" s="1"/>
  <c r="H45" i="4"/>
  <c r="I45" i="4"/>
  <c r="A46" i="4"/>
  <c r="B46" i="4"/>
  <c r="D46" i="4"/>
  <c r="H46" i="4"/>
  <c r="I46" i="4"/>
  <c r="A47" i="4"/>
  <c r="B47" i="4"/>
  <c r="D47" i="4"/>
  <c r="E47" i="4" s="1"/>
  <c r="H47" i="4"/>
  <c r="I47" i="4"/>
  <c r="A48" i="4"/>
  <c r="B48" i="4"/>
  <c r="D48" i="4"/>
  <c r="E48" i="4" s="1"/>
  <c r="H48" i="4"/>
  <c r="I48" i="4"/>
  <c r="A49" i="4"/>
  <c r="B49" i="4"/>
  <c r="D49" i="4"/>
  <c r="E49" i="4" s="1"/>
  <c r="H49" i="4"/>
  <c r="I49" i="4"/>
  <c r="A50" i="4"/>
  <c r="B50" i="4"/>
  <c r="D50" i="4"/>
  <c r="E50" i="4" s="1"/>
  <c r="H50" i="4"/>
  <c r="I50" i="4"/>
  <c r="A51" i="4"/>
  <c r="B51" i="4"/>
  <c r="D51" i="4"/>
  <c r="H51" i="4"/>
  <c r="I51" i="4"/>
  <c r="A52" i="4"/>
  <c r="B52" i="4"/>
  <c r="D52" i="4"/>
  <c r="E52" i="4" s="1"/>
  <c r="H52" i="4"/>
  <c r="I52" i="4"/>
  <c r="A53" i="4"/>
  <c r="B53" i="4"/>
  <c r="D53" i="4"/>
  <c r="E53" i="4" s="1"/>
  <c r="H53" i="4"/>
  <c r="I53" i="4"/>
  <c r="H25" i="4"/>
  <c r="I25" i="4"/>
  <c r="D25" i="4"/>
  <c r="A25" i="4"/>
  <c r="B25" i="4"/>
  <c r="I24" i="4"/>
  <c r="H24" i="4"/>
  <c r="D24" i="4"/>
  <c r="E24" i="4" s="1"/>
  <c r="B24" i="4"/>
  <c r="A24" i="4"/>
  <c r="C18" i="4"/>
  <c r="C17" i="4"/>
  <c r="I18" i="4"/>
  <c r="H18" i="4"/>
  <c r="I17" i="4"/>
  <c r="H17" i="4"/>
  <c r="F18" i="4"/>
  <c r="F17" i="4"/>
  <c r="A18" i="4"/>
  <c r="A17" i="4"/>
  <c r="I16" i="4"/>
  <c r="H16" i="4"/>
  <c r="F16" i="4"/>
  <c r="C16" i="4"/>
  <c r="A16" i="4"/>
  <c r="E34" i="4" l="1"/>
  <c r="E26" i="4"/>
  <c r="E43" i="4"/>
  <c r="J43" i="4" s="1"/>
  <c r="K43" i="4" s="1"/>
  <c r="E35" i="4"/>
  <c r="J35" i="4" s="1"/>
  <c r="K35" i="4" s="1"/>
  <c r="E27" i="4"/>
  <c r="E51" i="4"/>
  <c r="E25" i="4"/>
  <c r="E46" i="4"/>
  <c r="J46" i="4" s="1"/>
  <c r="K46" i="4" s="1"/>
  <c r="E38" i="4"/>
  <c r="E30" i="4"/>
  <c r="J47" i="4"/>
  <c r="K47" i="4" s="1"/>
  <c r="J39" i="4"/>
  <c r="J31" i="4"/>
  <c r="K31" i="4" s="1"/>
  <c r="L17" i="4"/>
  <c r="J26" i="4"/>
  <c r="K26" i="4" s="1"/>
  <c r="J45" i="4"/>
  <c r="K45" i="4" s="1"/>
  <c r="J29" i="4"/>
  <c r="J50" i="4"/>
  <c r="J42" i="4"/>
  <c r="J49" i="4"/>
  <c r="K49" i="4" s="1"/>
  <c r="J41" i="4"/>
  <c r="K41" i="4" s="1"/>
  <c r="M18" i="4"/>
  <c r="M16" i="4"/>
  <c r="L16" i="4"/>
  <c r="N16" i="4" s="1"/>
  <c r="D16" i="4" s="1"/>
  <c r="E16" i="4" s="1"/>
  <c r="B17" i="4" s="1"/>
  <c r="L18" i="4"/>
  <c r="K29" i="4"/>
  <c r="J33" i="4"/>
  <c r="K33" i="4" s="1"/>
  <c r="J24" i="4"/>
  <c r="K24" i="4" s="1"/>
  <c r="J37" i="4"/>
  <c r="K37" i="4" s="1"/>
  <c r="K42" i="4"/>
  <c r="J34" i="4"/>
  <c r="K34" i="4" s="1"/>
  <c r="K39" i="4"/>
  <c r="J25" i="4"/>
  <c r="K25" i="4" s="1"/>
  <c r="J53" i="4"/>
  <c r="K53" i="4" s="1"/>
  <c r="K50" i="4"/>
  <c r="J44" i="4"/>
  <c r="K44" i="4" s="1"/>
  <c r="J40" i="4"/>
  <c r="K40" i="4" s="1"/>
  <c r="J27" i="4"/>
  <c r="K27" i="4" s="1"/>
  <c r="J32" i="4"/>
  <c r="K32" i="4" s="1"/>
  <c r="J51" i="4"/>
  <c r="K51" i="4" s="1"/>
  <c r="J36" i="4"/>
  <c r="K36" i="4" s="1"/>
  <c r="J52" i="4"/>
  <c r="K52" i="4" s="1"/>
  <c r="J48" i="4"/>
  <c r="K48" i="4" s="1"/>
  <c r="J28" i="4"/>
  <c r="K28" i="4" s="1"/>
  <c r="J30" i="4"/>
  <c r="K30" i="4" s="1"/>
  <c r="J38" i="4"/>
  <c r="K38" i="4" s="1"/>
  <c r="N17" i="4"/>
  <c r="D17" i="4" s="1"/>
  <c r="N18" i="4"/>
  <c r="D18" i="4" s="1"/>
  <c r="E17" i="4" l="1"/>
  <c r="B18" i="4" s="1"/>
  <c r="E18" i="4" s="1"/>
  <c r="M24" i="4" s="1"/>
  <c r="F24" i="4" l="1"/>
  <c r="O24" i="4" s="1"/>
  <c r="N24" i="4"/>
  <c r="P24" i="4" s="1"/>
  <c r="M25" i="4" l="1"/>
  <c r="F25" i="4" s="1"/>
  <c r="O25" i="4" s="1"/>
  <c r="N25" i="4" l="1"/>
  <c r="P25" i="4" s="1"/>
  <c r="M26" i="4" s="1"/>
  <c r="F26" i="4" l="1"/>
  <c r="O26" i="4" s="1"/>
  <c r="N26" i="4"/>
  <c r="P26" i="4"/>
  <c r="M27" i="4" l="1"/>
  <c r="N27" i="4" s="1"/>
  <c r="F27" i="4"/>
  <c r="O27" i="4" s="1"/>
  <c r="P27" i="4" s="1"/>
  <c r="M28" i="4" l="1"/>
  <c r="F28" i="4"/>
  <c r="O28" i="4" s="1"/>
  <c r="N28" i="4"/>
  <c r="P28" i="4" l="1"/>
  <c r="M29" i="4" l="1"/>
  <c r="F29" i="4" s="1"/>
  <c r="O29" i="4" s="1"/>
  <c r="N29" i="4" l="1"/>
  <c r="P29" i="4" s="1"/>
  <c r="M30" i="4" l="1"/>
  <c r="F30" i="4" l="1"/>
  <c r="O30" i="4" s="1"/>
  <c r="N30" i="4"/>
  <c r="P30" i="4" s="1"/>
  <c r="M31" i="4" l="1"/>
  <c r="N31" i="4" l="1"/>
  <c r="F31" i="4"/>
  <c r="O31" i="4" s="1"/>
  <c r="P31" i="4" s="1"/>
  <c r="M32" i="4" l="1"/>
  <c r="F32" i="4" l="1"/>
  <c r="O32" i="4" s="1"/>
  <c r="N32" i="4"/>
  <c r="P32" i="4" s="1"/>
  <c r="M33" i="4" l="1"/>
  <c r="N33" i="4" l="1"/>
  <c r="F33" i="4"/>
  <c r="O33" i="4" s="1"/>
  <c r="P33" i="4" s="1"/>
  <c r="M34" i="4" l="1"/>
  <c r="F34" i="4" l="1"/>
  <c r="O34" i="4" s="1"/>
  <c r="N34" i="4"/>
  <c r="P34" i="4"/>
  <c r="M35" i="4" l="1"/>
  <c r="N35" i="4" l="1"/>
  <c r="F35" i="4"/>
  <c r="O35" i="4" s="1"/>
  <c r="P35" i="4" s="1"/>
  <c r="M36" i="4" l="1"/>
  <c r="N36" i="4" l="1"/>
  <c r="F36" i="4"/>
  <c r="O36" i="4" s="1"/>
  <c r="P36" i="4" s="1"/>
  <c r="M37" i="4" l="1"/>
  <c r="F37" i="4" l="1"/>
  <c r="O37" i="4" s="1"/>
  <c r="N37" i="4"/>
  <c r="P37" i="4" s="1"/>
  <c r="M38" i="4" l="1"/>
  <c r="F38" i="4" l="1"/>
  <c r="O38" i="4" s="1"/>
  <c r="N38" i="4"/>
  <c r="P38" i="4"/>
  <c r="M39" i="4" l="1"/>
  <c r="F39" i="4" l="1"/>
  <c r="O39" i="4" s="1"/>
  <c r="N39" i="4"/>
  <c r="P39" i="4" s="1"/>
  <c r="M40" i="4" l="1"/>
  <c r="F40" i="4" l="1"/>
  <c r="O40" i="4" s="1"/>
  <c r="N40" i="4"/>
  <c r="P40" i="4" s="1"/>
  <c r="M41" i="4" l="1"/>
  <c r="F41" i="4" l="1"/>
  <c r="O41" i="4" s="1"/>
  <c r="N41" i="4"/>
  <c r="P41" i="4" s="1"/>
  <c r="M42" i="4" l="1"/>
  <c r="F42" i="4" l="1"/>
  <c r="O42" i="4" s="1"/>
  <c r="N42" i="4"/>
  <c r="P42" i="4" s="1"/>
  <c r="M43" i="4" l="1"/>
  <c r="F43" i="4" l="1"/>
  <c r="O43" i="4" s="1"/>
  <c r="N43" i="4"/>
  <c r="P43" i="4" s="1"/>
  <c r="M44" i="4" l="1"/>
  <c r="F44" i="4" l="1"/>
  <c r="O44" i="4" s="1"/>
  <c r="N44" i="4"/>
  <c r="P44" i="4" s="1"/>
  <c r="M45" i="4" l="1"/>
  <c r="F45" i="4" l="1"/>
  <c r="O45" i="4" s="1"/>
  <c r="N45" i="4"/>
  <c r="P45" i="4" s="1"/>
  <c r="M46" i="4" l="1"/>
  <c r="F46" i="4" l="1"/>
  <c r="O46" i="4" s="1"/>
  <c r="N46" i="4"/>
  <c r="P46" i="4" s="1"/>
  <c r="M47" i="4" l="1"/>
  <c r="F47" i="4" l="1"/>
  <c r="O47" i="4" s="1"/>
  <c r="N47" i="4"/>
  <c r="P47" i="4" s="1"/>
  <c r="M48" i="4" l="1"/>
  <c r="N48" i="4" l="1"/>
  <c r="F48" i="4"/>
  <c r="O48" i="4" s="1"/>
  <c r="P48" i="4" l="1"/>
  <c r="M49" i="4" l="1"/>
  <c r="N49" i="4" l="1"/>
  <c r="F49" i="4"/>
  <c r="O49" i="4" s="1"/>
  <c r="P49" i="4" l="1"/>
  <c r="M50" i="4" l="1"/>
  <c r="F50" i="4" l="1"/>
  <c r="O50" i="4" s="1"/>
  <c r="N50" i="4"/>
  <c r="P50" i="4" s="1"/>
  <c r="M51" i="4" l="1"/>
  <c r="N51" i="4" l="1"/>
  <c r="F51" i="4"/>
  <c r="O51" i="4" s="1"/>
  <c r="P51" i="4" l="1"/>
  <c r="M52" i="4" l="1"/>
  <c r="F52" i="4" l="1"/>
  <c r="O52" i="4" s="1"/>
  <c r="N52" i="4"/>
  <c r="P52" i="4" s="1"/>
  <c r="M53" i="4" l="1"/>
  <c r="F53" i="4" l="1"/>
  <c r="O53" i="4" s="1"/>
  <c r="N53" i="4"/>
  <c r="P53" i="4" s="1"/>
</calcChain>
</file>

<file path=xl/comments1.xml><?xml version="1.0" encoding="utf-8"?>
<comments xmlns="http://schemas.openxmlformats.org/spreadsheetml/2006/main">
  <authors>
    <author>Mohammed Amin</author>
  </authors>
  <commentList>
    <comment ref="N24" authorId="0">
      <text>
        <r>
          <rPr>
            <b/>
            <sz val="9"/>
            <color indexed="81"/>
            <rFont val="Tahoma"/>
            <family val="2"/>
          </rPr>
          <t>Mohammed Amin:</t>
        </r>
        <r>
          <rPr>
            <sz val="9"/>
            <color indexed="81"/>
            <rFont val="Tahoma"/>
            <family val="2"/>
          </rPr>
          <t xml:space="preserve">
7/12 of a full year's interest.</t>
        </r>
      </text>
    </comment>
  </commentList>
</comments>
</file>

<file path=xl/sharedStrings.xml><?xml version="1.0" encoding="utf-8"?>
<sst xmlns="http://schemas.openxmlformats.org/spreadsheetml/2006/main" count="79" uniqueCount="66">
  <si>
    <t>Liability for repayment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</si>
  <si>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Borrowers become liable for repayment when they hit the Statutory Repayment Due Date (SRDD)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</si>
  <si>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The SRDD falls in the April following the individual’s exit from higher education whether they graduate, drop-out or leave for any other reason.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</si>
  <si>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 xml:space="preserve">The term of the loan is 30 years </t>
    </r>
    <r>
      <rPr>
        <u/>
        <sz val="11"/>
        <color theme="1"/>
        <rFont val="Calibri"/>
        <family val="2"/>
      </rPr>
      <t>from SRDD</t>
    </r>
    <r>
      <rPr>
        <sz val="11"/>
        <color theme="1"/>
        <rFont val="Calibri"/>
        <family val="2"/>
      </rPr>
      <t xml:space="preserve">; if an individual has not repaid the full amount of their outstanding balance at the end of this 30 year period, any outstanding balance is written-off. 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</si>
  <si>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The outstanding balance is also written off if a borrower dies or, for whatever reason, is deemed incapable of work (e.g. a disability or serious injury).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</si>
  <si>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The balance is not written off purely because an individual reaches retirement or if they declare themselves bankrupt.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</si>
  <si>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Emigration, temporary or permanent, does not remove an individual’s liability to repay.</t>
    </r>
  </si>
  <si>
    <t>Contribution rate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</si>
  <si>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Contributions are collected from borrowers at 9% on their income above £21,000 (the lower income threshold)</t>
    </r>
  </si>
  <si>
    <r>
      <t>e.g.</t>
    </r>
    <r>
      <rPr>
        <sz val="11"/>
        <color theme="1"/>
        <rFont val="Calibri"/>
        <family val="2"/>
      </rPr>
      <t xml:space="preserve"> </t>
    </r>
  </si>
  <si>
    <r>
      <t>1.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Thomas earns £25,000; he would repay £360 per annum [360= (25000-21000) * 0.09]</t>
    </r>
  </si>
  <si>
    <r>
      <t>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Calibri"/>
        <family val="2"/>
      </rPr>
      <t>John earns £250,000; he would repay £20,610 per annum [20610= (250000-21000) * 0.09]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</si>
  <si>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No contribution is collected if the borrower’s income is below the lower income threshold.</t>
    </r>
  </si>
  <si>
    <t>Interest Rates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</si>
  <si>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A variable interest rate will be applied based on an individual’s income. Individuals earning £21,000 or less (i.e. at or below the lower income threshold) will be charged interest at RPI. Interest then increase linearly to a maximum of RPI +3% for an individual earning £41,000 (the upper income threshold) or above i.e. 0.00015pp per additional £ of income.</t>
    </r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</si>
  <si>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"/>
        <family val="2"/>
      </rPr>
      <t>Prior to the SRDD which is roughly analogous to, but not the same as, the individual’s time at university, interest is charged at RPI +3%.</t>
    </r>
  </si>
  <si>
    <t>Basic rules for the student loan scheme</t>
  </si>
  <si>
    <t>Income</t>
  </si>
  <si>
    <t>Constants</t>
  </si>
  <si>
    <t>Working assumptions</t>
  </si>
  <si>
    <t>Lower income limit</t>
  </si>
  <si>
    <t>Upper income limit used for interest rate calculations</t>
  </si>
  <si>
    <t>Total interest rate</t>
  </si>
  <si>
    <t>Income over basic threshold</t>
  </si>
  <si>
    <t>Repayment rate applied to income over lower threshold</t>
  </si>
  <si>
    <t>Waive this year 30 closing balance if it is positive.</t>
  </si>
  <si>
    <t>Amount collected by scheme administration company</t>
  </si>
  <si>
    <t>Student payment</t>
  </si>
  <si>
    <t>Model of the conventional student loan scheme</t>
  </si>
  <si>
    <t>This is simplified to compute interest charges and student payments only annually</t>
  </si>
  <si>
    <t>Full years interest charged on fee for each year as fee assumed to be paid up front</t>
  </si>
  <si>
    <t>Benchmark interest rate during study period, above RPI</t>
  </si>
  <si>
    <t>Maximum interest rate post education, above RPI</t>
  </si>
  <si>
    <t>Loan position during study period</t>
  </si>
  <si>
    <t>Loan c/f</t>
  </si>
  <si>
    <t>Fee for year</t>
  </si>
  <si>
    <t>Loan b/f</t>
  </si>
  <si>
    <t>Loan c/f if positive. If negative repay this balance to student and stop.</t>
  </si>
  <si>
    <t>All inputs to the model to flex it are made on this sheet only</t>
  </si>
  <si>
    <t>Tuition fee year 1</t>
  </si>
  <si>
    <t>Start of year</t>
  </si>
  <si>
    <t>End of year</t>
  </si>
  <si>
    <t>Tuition fee year 2</t>
  </si>
  <si>
    <t>RPI increase, year ended on this date</t>
  </si>
  <si>
    <t>Interest to end date</t>
  </si>
  <si>
    <t>RPI reference date</t>
  </si>
  <si>
    <t>Additional interest rate</t>
  </si>
  <si>
    <t>Total interest rate applicable</t>
  </si>
  <si>
    <t>Post education period</t>
  </si>
  <si>
    <t>Start date</t>
  </si>
  <si>
    <t>End date</t>
  </si>
  <si>
    <t>The compute 30 years of post education calculations, ending on</t>
  </si>
  <si>
    <t>Comment</t>
  </si>
  <si>
    <t>Short period to get onto 31 March</t>
  </si>
  <si>
    <t>Start period</t>
  </si>
  <si>
    <t>End period</t>
  </si>
  <si>
    <t>Comments</t>
  </si>
  <si>
    <t>Reference date for RPI rate</t>
  </si>
  <si>
    <t>RPI rate applicable</t>
  </si>
  <si>
    <t>Income related addition to interest rate</t>
  </si>
  <si>
    <t>Interest charge for the year (initial short period)</t>
  </si>
  <si>
    <t>Published RPI increase, used for first 7 months of academic year</t>
  </si>
  <si>
    <t>Published RPI increase, used for last 8 months of academic year</t>
  </si>
  <si>
    <t>Blended RPI rate for academic year</t>
  </si>
  <si>
    <t>Variables which it makes sense to flex to test the calculations</t>
  </si>
  <si>
    <t>Dates, which are input here but which cannot be flexed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</si>
</sst>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ourier New"/>
      <family val="3"/>
    </font>
    <font>
      <sz val="7"/>
      <color theme="1"/>
      <name val="Times New Roman"/>
      <family val="1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C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64" fontId="0" fillId="2" borderId="0" xfId="1" applyNumberFormat="1" applyFont="1" applyFill="1"/>
    <xf numFmtId="10" fontId="0" fillId="0" borderId="0" xfId="0" applyNumberFormat="1"/>
    <xf numFmtId="10" fontId="0" fillId="2" borderId="0" xfId="0" applyNumberFormat="1" applyFill="1"/>
    <xf numFmtId="9" fontId="0" fillId="0" borderId="0" xfId="0" applyNumberFormat="1" applyFont="1"/>
    <xf numFmtId="0" fontId="0" fillId="0" borderId="0" xfId="0" applyFont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10" fontId="0" fillId="0" borderId="0" xfId="2" applyNumberFormat="1" applyFont="1"/>
    <xf numFmtId="38" fontId="0" fillId="0" borderId="0" xfId="0" applyNumberForma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/>
    <xf numFmtId="165" fontId="0" fillId="0" borderId="0" xfId="0" applyNumberFormat="1"/>
    <xf numFmtId="165" fontId="0" fillId="0" borderId="0" xfId="2" applyNumberFormat="1" applyFont="1"/>
    <xf numFmtId="0" fontId="2" fillId="2" borderId="0" xfId="0" applyFont="1" applyFill="1"/>
    <xf numFmtId="0" fontId="11" fillId="3" borderId="0" xfId="0" applyFont="1" applyFill="1"/>
    <xf numFmtId="14" fontId="0" fillId="3" borderId="0" xfId="0" applyNumberFormat="1" applyFill="1"/>
    <xf numFmtId="9" fontId="0" fillId="2" borderId="0" xfId="0" applyNumberFormat="1" applyFont="1" applyFill="1"/>
    <xf numFmtId="9" fontId="0" fillId="2" borderId="0" xfId="2" applyFont="1" applyFill="1"/>
    <xf numFmtId="0" fontId="1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5715000</xdr:colOff>
          <xdr:row>27</xdr:row>
          <xdr:rowOff>38100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26" sqref="D26"/>
    </sheetView>
  </sheetViews>
  <sheetFormatPr defaultRowHeight="15" x14ac:dyDescent="0.25"/>
  <cols>
    <col min="1" max="1" width="89.42578125" customWidth="1"/>
  </cols>
  <sheetData/>
  <pageMargins left="0.7" right="0.7" top="0.75" bottom="0.75" header="0.3" footer="0.3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Word.Document.12" shapeId="1038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5715000</xdr:colOff>
                <xdr:row>27</xdr:row>
                <xdr:rowOff>38100</xdr:rowOff>
              </to>
            </anchor>
          </objectPr>
        </oleObject>
      </mc:Choice>
      <mc:Fallback>
        <oleObject progId="Word.Document.12" shapeId="103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0" sqref="A20"/>
    </sheetView>
  </sheetViews>
  <sheetFormatPr defaultRowHeight="15" x14ac:dyDescent="0.25"/>
  <cols>
    <col min="1" max="1" width="171.140625" customWidth="1"/>
  </cols>
  <sheetData>
    <row r="1" spans="1:1" ht="26.25" x14ac:dyDescent="0.4">
      <c r="A1" s="30" t="s">
        <v>16</v>
      </c>
    </row>
    <row r="2" spans="1:1" x14ac:dyDescent="0.25">
      <c r="A2" s="1"/>
    </row>
    <row r="3" spans="1:1" x14ac:dyDescent="0.25">
      <c r="A3" s="2" t="s">
        <v>0</v>
      </c>
    </row>
    <row r="4" spans="1:1" x14ac:dyDescent="0.25">
      <c r="A4" s="3" t="s">
        <v>1</v>
      </c>
    </row>
    <row r="5" spans="1:1" x14ac:dyDescent="0.25">
      <c r="A5" s="3" t="s">
        <v>2</v>
      </c>
    </row>
    <row r="6" spans="1:1" ht="30" x14ac:dyDescent="0.25">
      <c r="A6" s="3" t="s">
        <v>3</v>
      </c>
    </row>
    <row r="7" spans="1:1" x14ac:dyDescent="0.25">
      <c r="A7" s="3" t="s">
        <v>4</v>
      </c>
    </row>
    <row r="8" spans="1:1" x14ac:dyDescent="0.25">
      <c r="A8" s="3" t="s">
        <v>5</v>
      </c>
    </row>
    <row r="9" spans="1:1" x14ac:dyDescent="0.25">
      <c r="A9" s="3" t="s">
        <v>6</v>
      </c>
    </row>
    <row r="10" spans="1:1" x14ac:dyDescent="0.25">
      <c r="A10" s="2" t="s">
        <v>7</v>
      </c>
    </row>
    <row r="11" spans="1:1" x14ac:dyDescent="0.25">
      <c r="A11" s="3" t="s">
        <v>8</v>
      </c>
    </row>
    <row r="12" spans="1:1" x14ac:dyDescent="0.25">
      <c r="A12" s="4" t="s">
        <v>9</v>
      </c>
    </row>
    <row r="13" spans="1:1" x14ac:dyDescent="0.25">
      <c r="A13" s="5" t="s">
        <v>10</v>
      </c>
    </row>
    <row r="14" spans="1:1" x14ac:dyDescent="0.25">
      <c r="A14" s="5" t="s">
        <v>11</v>
      </c>
    </row>
    <row r="15" spans="1:1" x14ac:dyDescent="0.25">
      <c r="A15" s="3" t="s">
        <v>12</v>
      </c>
    </row>
    <row r="16" spans="1:1" x14ac:dyDescent="0.25">
      <c r="A16" s="2" t="s">
        <v>13</v>
      </c>
    </row>
    <row r="17" spans="1:1" ht="30" x14ac:dyDescent="0.25">
      <c r="A17" s="3" t="s">
        <v>14</v>
      </c>
    </row>
    <row r="18" spans="1:1" x14ac:dyDescent="0.25">
      <c r="A18" s="3" t="s">
        <v>15</v>
      </c>
    </row>
    <row r="19" spans="1:1" x14ac:dyDescent="0.25">
      <c r="A19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1" workbookViewId="0">
      <selection activeCell="K19" sqref="K19"/>
    </sheetView>
  </sheetViews>
  <sheetFormatPr defaultRowHeight="15" x14ac:dyDescent="0.25"/>
  <cols>
    <col min="1" max="1" width="11.5703125" bestFit="1" customWidth="1"/>
    <col min="2" max="2" width="18.140625" customWidth="1"/>
    <col min="3" max="3" width="13.28515625" customWidth="1"/>
    <col min="4" max="4" width="32" customWidth="1"/>
    <col min="5" max="5" width="12.140625" customWidth="1"/>
    <col min="6" max="6" width="10.7109375" bestFit="1" customWidth="1"/>
  </cols>
  <sheetData>
    <row r="1" spans="1:4" x14ac:dyDescent="0.25">
      <c r="A1" s="6" t="s">
        <v>38</v>
      </c>
    </row>
    <row r="2" spans="1:4" x14ac:dyDescent="0.25">
      <c r="A2" s="25"/>
      <c r="B2" t="s">
        <v>64</v>
      </c>
    </row>
    <row r="3" spans="1:4" x14ac:dyDescent="0.25">
      <c r="A3" s="26"/>
      <c r="B3" t="s">
        <v>65</v>
      </c>
    </row>
    <row r="4" spans="1:4" x14ac:dyDescent="0.25">
      <c r="A4" s="6"/>
    </row>
    <row r="5" spans="1:4" x14ac:dyDescent="0.25">
      <c r="A5" s="6" t="s">
        <v>18</v>
      </c>
    </row>
    <row r="6" spans="1:4" x14ac:dyDescent="0.25">
      <c r="A6" s="28">
        <v>0.03</v>
      </c>
      <c r="B6" t="s">
        <v>31</v>
      </c>
    </row>
    <row r="7" spans="1:4" x14ac:dyDescent="0.25">
      <c r="A7" s="9">
        <v>21000</v>
      </c>
      <c r="B7" t="s">
        <v>20</v>
      </c>
    </row>
    <row r="8" spans="1:4" x14ac:dyDescent="0.25">
      <c r="A8" s="9">
        <v>41000</v>
      </c>
      <c r="B8" t="s">
        <v>21</v>
      </c>
    </row>
    <row r="9" spans="1:4" x14ac:dyDescent="0.25">
      <c r="A9" s="29">
        <v>0.03</v>
      </c>
      <c r="B9" t="s">
        <v>32</v>
      </c>
    </row>
    <row r="10" spans="1:4" x14ac:dyDescent="0.25">
      <c r="A10" s="29">
        <v>0.09</v>
      </c>
      <c r="B10" t="s">
        <v>24</v>
      </c>
    </row>
    <row r="11" spans="1:4" x14ac:dyDescent="0.25">
      <c r="A11" s="6"/>
    </row>
    <row r="12" spans="1:4" x14ac:dyDescent="0.25">
      <c r="A12" s="6"/>
    </row>
    <row r="13" spans="1:4" x14ac:dyDescent="0.25">
      <c r="C13" t="s">
        <v>40</v>
      </c>
      <c r="D13" t="s">
        <v>41</v>
      </c>
    </row>
    <row r="14" spans="1:4" x14ac:dyDescent="0.25">
      <c r="A14" s="9">
        <v>9000</v>
      </c>
      <c r="B14" t="s">
        <v>39</v>
      </c>
      <c r="C14" s="27">
        <v>41153</v>
      </c>
      <c r="D14" s="27">
        <v>41517</v>
      </c>
    </row>
    <row r="15" spans="1:4" x14ac:dyDescent="0.25">
      <c r="A15" s="9">
        <v>9000</v>
      </c>
      <c r="B15" t="s">
        <v>42</v>
      </c>
      <c r="C15" s="27">
        <v>41518</v>
      </c>
      <c r="D15" s="27">
        <v>41882</v>
      </c>
    </row>
    <row r="16" spans="1:4" x14ac:dyDescent="0.25">
      <c r="A16" s="9">
        <v>9000</v>
      </c>
      <c r="B16" t="s">
        <v>42</v>
      </c>
      <c r="C16" s="27">
        <v>41883</v>
      </c>
      <c r="D16" s="27">
        <v>42247</v>
      </c>
    </row>
    <row r="18" spans="1:7" x14ac:dyDescent="0.25">
      <c r="A18" t="s">
        <v>51</v>
      </c>
      <c r="F18" s="27">
        <v>53052</v>
      </c>
    </row>
    <row r="20" spans="1:7" ht="30" x14ac:dyDescent="0.25">
      <c r="B20" s="19" t="s">
        <v>43</v>
      </c>
    </row>
    <row r="21" spans="1:7" x14ac:dyDescent="0.25">
      <c r="A21" s="11">
        <v>3.5000000000000003E-2</v>
      </c>
      <c r="B21" s="27">
        <v>40999</v>
      </c>
    </row>
    <row r="22" spans="1:7" x14ac:dyDescent="0.25">
      <c r="A22" s="11">
        <v>3.5099999999999999E-2</v>
      </c>
      <c r="B22" s="27">
        <v>41364</v>
      </c>
    </row>
    <row r="23" spans="1:7" x14ac:dyDescent="0.25">
      <c r="A23" s="11">
        <v>3.5200000000000002E-2</v>
      </c>
      <c r="B23" s="27">
        <v>41729</v>
      </c>
      <c r="D23" s="6" t="s">
        <v>56</v>
      </c>
      <c r="E23" s="6" t="s">
        <v>54</v>
      </c>
      <c r="F23" s="6" t="s">
        <v>55</v>
      </c>
      <c r="G23" s="6" t="s">
        <v>17</v>
      </c>
    </row>
    <row r="24" spans="1:7" x14ac:dyDescent="0.25">
      <c r="A24" s="11">
        <v>3.5299999999999998E-2</v>
      </c>
      <c r="B24" s="27">
        <v>42094</v>
      </c>
      <c r="D24" t="s">
        <v>53</v>
      </c>
      <c r="E24" s="27">
        <v>42248</v>
      </c>
      <c r="F24" s="27">
        <v>42460</v>
      </c>
      <c r="G24" s="9">
        <v>25000</v>
      </c>
    </row>
    <row r="25" spans="1:7" x14ac:dyDescent="0.25">
      <c r="A25" s="11">
        <v>3.5400000000000001E-2</v>
      </c>
      <c r="B25" s="27">
        <v>42460</v>
      </c>
      <c r="E25" s="27">
        <v>42461</v>
      </c>
      <c r="F25" s="27">
        <v>42825</v>
      </c>
      <c r="G25" s="9">
        <v>30000</v>
      </c>
    </row>
    <row r="26" spans="1:7" x14ac:dyDescent="0.25">
      <c r="A26" s="11">
        <v>3.5499999999999997E-2</v>
      </c>
      <c r="B26" s="27">
        <v>42825</v>
      </c>
      <c r="E26" s="27">
        <v>42826</v>
      </c>
      <c r="F26" s="27">
        <v>43190</v>
      </c>
      <c r="G26" s="9">
        <v>35000</v>
      </c>
    </row>
    <row r="27" spans="1:7" x14ac:dyDescent="0.25">
      <c r="A27" s="11">
        <v>3.56E-2</v>
      </c>
      <c r="B27" s="27">
        <v>43190</v>
      </c>
      <c r="E27" s="27">
        <v>43191</v>
      </c>
      <c r="F27" s="27">
        <v>43555</v>
      </c>
      <c r="G27" s="9">
        <v>40000</v>
      </c>
    </row>
    <row r="28" spans="1:7" x14ac:dyDescent="0.25">
      <c r="A28" s="11">
        <v>3.5700000000000003E-2</v>
      </c>
      <c r="B28" s="27">
        <v>43555</v>
      </c>
      <c r="E28" s="27">
        <v>43556</v>
      </c>
      <c r="F28" s="27">
        <v>43921</v>
      </c>
      <c r="G28" s="9">
        <v>45000</v>
      </c>
    </row>
    <row r="29" spans="1:7" x14ac:dyDescent="0.25">
      <c r="A29" s="11">
        <v>3.5799999999999998E-2</v>
      </c>
      <c r="B29" s="27">
        <v>43921</v>
      </c>
      <c r="E29" s="27">
        <v>43922</v>
      </c>
      <c r="F29" s="27">
        <v>44286</v>
      </c>
      <c r="G29" s="9">
        <v>50000</v>
      </c>
    </row>
    <row r="30" spans="1:7" x14ac:dyDescent="0.25">
      <c r="A30" s="11">
        <v>3.5900000000000001E-2</v>
      </c>
      <c r="B30" s="27">
        <v>44286</v>
      </c>
      <c r="E30" s="27">
        <v>44287</v>
      </c>
      <c r="F30" s="27">
        <v>44651</v>
      </c>
      <c r="G30" s="9">
        <v>55000</v>
      </c>
    </row>
    <row r="31" spans="1:7" x14ac:dyDescent="0.25">
      <c r="A31" s="11">
        <v>3.5999999999999997E-2</v>
      </c>
      <c r="B31" s="27">
        <v>44651</v>
      </c>
      <c r="E31" s="27">
        <v>44652</v>
      </c>
      <c r="F31" s="27">
        <v>45016</v>
      </c>
      <c r="G31" s="9">
        <v>60000</v>
      </c>
    </row>
    <row r="32" spans="1:7" x14ac:dyDescent="0.25">
      <c r="A32" s="11">
        <v>3.61E-2</v>
      </c>
      <c r="B32" s="27">
        <v>45016</v>
      </c>
      <c r="E32" s="27">
        <v>45017</v>
      </c>
      <c r="F32" s="27">
        <v>45382</v>
      </c>
      <c r="G32" s="9">
        <v>65000</v>
      </c>
    </row>
    <row r="33" spans="1:7" x14ac:dyDescent="0.25">
      <c r="A33" s="11">
        <v>3.6200000000000003E-2</v>
      </c>
      <c r="B33" s="27">
        <v>45382</v>
      </c>
      <c r="E33" s="27">
        <v>45383</v>
      </c>
      <c r="F33" s="27">
        <v>45747</v>
      </c>
      <c r="G33" s="9">
        <v>70000</v>
      </c>
    </row>
    <row r="34" spans="1:7" x14ac:dyDescent="0.25">
      <c r="A34" s="11">
        <v>3.6299999999999999E-2</v>
      </c>
      <c r="B34" s="27">
        <v>45747</v>
      </c>
      <c r="E34" s="27">
        <v>45748</v>
      </c>
      <c r="F34" s="27">
        <v>46112</v>
      </c>
      <c r="G34" s="9">
        <v>75000</v>
      </c>
    </row>
    <row r="35" spans="1:7" x14ac:dyDescent="0.25">
      <c r="A35" s="11">
        <v>3.6399999999999898E-2</v>
      </c>
      <c r="B35" s="27">
        <v>46112</v>
      </c>
      <c r="E35" s="27">
        <v>46113</v>
      </c>
      <c r="F35" s="27">
        <v>46477</v>
      </c>
      <c r="G35" s="9">
        <v>80000</v>
      </c>
    </row>
    <row r="36" spans="1:7" x14ac:dyDescent="0.25">
      <c r="A36" s="11">
        <v>3.6499999999999901E-2</v>
      </c>
      <c r="B36" s="27">
        <v>46477</v>
      </c>
      <c r="E36" s="27">
        <v>46478</v>
      </c>
      <c r="F36" s="27">
        <v>46843</v>
      </c>
      <c r="G36" s="9">
        <v>85000</v>
      </c>
    </row>
    <row r="37" spans="1:7" x14ac:dyDescent="0.25">
      <c r="A37" s="11">
        <v>3.6599999999999903E-2</v>
      </c>
      <c r="B37" s="27">
        <v>46843</v>
      </c>
      <c r="E37" s="27">
        <v>46844</v>
      </c>
      <c r="F37" s="27">
        <v>47208</v>
      </c>
      <c r="G37" s="9">
        <v>90000</v>
      </c>
    </row>
    <row r="38" spans="1:7" x14ac:dyDescent="0.25">
      <c r="A38" s="11">
        <v>3.6699999999999899E-2</v>
      </c>
      <c r="B38" s="27">
        <v>47208</v>
      </c>
      <c r="E38" s="27">
        <v>47209</v>
      </c>
      <c r="F38" s="27">
        <v>47573</v>
      </c>
      <c r="G38" s="9">
        <v>95000</v>
      </c>
    </row>
    <row r="39" spans="1:7" x14ac:dyDescent="0.25">
      <c r="A39" s="11">
        <v>3.6799999999999902E-2</v>
      </c>
      <c r="B39" s="27">
        <v>47573</v>
      </c>
      <c r="E39" s="27">
        <v>47574</v>
      </c>
      <c r="F39" s="27">
        <v>47938</v>
      </c>
      <c r="G39" s="9">
        <v>100000</v>
      </c>
    </row>
    <row r="40" spans="1:7" x14ac:dyDescent="0.25">
      <c r="A40" s="11">
        <v>3.6899999999999898E-2</v>
      </c>
      <c r="B40" s="27">
        <v>47938</v>
      </c>
      <c r="E40" s="27">
        <v>47939</v>
      </c>
      <c r="F40" s="27">
        <v>48304</v>
      </c>
      <c r="G40" s="9">
        <v>105000</v>
      </c>
    </row>
    <row r="41" spans="1:7" x14ac:dyDescent="0.25">
      <c r="A41" s="11">
        <v>3.6999999999999901E-2</v>
      </c>
      <c r="B41" s="27">
        <v>48304</v>
      </c>
      <c r="E41" s="27">
        <v>48305</v>
      </c>
      <c r="F41" s="27">
        <v>48669</v>
      </c>
      <c r="G41" s="9">
        <v>110000</v>
      </c>
    </row>
    <row r="42" spans="1:7" x14ac:dyDescent="0.25">
      <c r="A42" s="11">
        <v>3.7099999999999897E-2</v>
      </c>
      <c r="B42" s="27">
        <v>48669</v>
      </c>
      <c r="E42" s="27">
        <v>48670</v>
      </c>
      <c r="F42" s="27">
        <v>49034</v>
      </c>
      <c r="G42" s="9">
        <v>115000</v>
      </c>
    </row>
    <row r="43" spans="1:7" x14ac:dyDescent="0.25">
      <c r="A43" s="11">
        <v>3.71999999999999E-2</v>
      </c>
      <c r="B43" s="27">
        <v>49034</v>
      </c>
      <c r="E43" s="27">
        <v>49035</v>
      </c>
      <c r="F43" s="27">
        <v>49399</v>
      </c>
      <c r="G43" s="9">
        <v>120000</v>
      </c>
    </row>
    <row r="44" spans="1:7" x14ac:dyDescent="0.25">
      <c r="A44" s="11">
        <v>3.7299999999999903E-2</v>
      </c>
      <c r="B44" s="27">
        <v>49399</v>
      </c>
      <c r="E44" s="27">
        <v>49400</v>
      </c>
      <c r="F44" s="27">
        <v>49765</v>
      </c>
      <c r="G44" s="9">
        <v>125000</v>
      </c>
    </row>
    <row r="45" spans="1:7" x14ac:dyDescent="0.25">
      <c r="A45" s="11">
        <v>3.7399999999999899E-2</v>
      </c>
      <c r="B45" s="27">
        <v>49765</v>
      </c>
      <c r="E45" s="27">
        <v>49766</v>
      </c>
      <c r="F45" s="27">
        <v>50130</v>
      </c>
      <c r="G45" s="9">
        <v>130000</v>
      </c>
    </row>
    <row r="46" spans="1:7" x14ac:dyDescent="0.25">
      <c r="A46" s="11">
        <v>3.7499999999999901E-2</v>
      </c>
      <c r="B46" s="27">
        <v>50130</v>
      </c>
      <c r="E46" s="27">
        <v>50131</v>
      </c>
      <c r="F46" s="27">
        <v>50495</v>
      </c>
      <c r="G46" s="9">
        <v>135000</v>
      </c>
    </row>
    <row r="47" spans="1:7" x14ac:dyDescent="0.25">
      <c r="A47" s="11">
        <v>3.7599999999999897E-2</v>
      </c>
      <c r="B47" s="27">
        <v>50495</v>
      </c>
      <c r="E47" s="27">
        <v>50496</v>
      </c>
      <c r="F47" s="27">
        <v>50860</v>
      </c>
      <c r="G47" s="9">
        <v>140000</v>
      </c>
    </row>
    <row r="48" spans="1:7" x14ac:dyDescent="0.25">
      <c r="A48" s="11">
        <v>3.76999999999999E-2</v>
      </c>
      <c r="B48" s="27">
        <v>50860</v>
      </c>
      <c r="E48" s="27">
        <v>50861</v>
      </c>
      <c r="F48" s="27">
        <v>51226</v>
      </c>
      <c r="G48" s="9">
        <v>145000</v>
      </c>
    </row>
    <row r="49" spans="1:7" x14ac:dyDescent="0.25">
      <c r="A49" s="11">
        <v>3.7799999999999903E-2</v>
      </c>
      <c r="B49" s="27">
        <v>51226</v>
      </c>
      <c r="E49" s="27">
        <v>51227</v>
      </c>
      <c r="F49" s="27">
        <v>51591</v>
      </c>
      <c r="G49" s="9">
        <v>150000</v>
      </c>
    </row>
    <row r="50" spans="1:7" x14ac:dyDescent="0.25">
      <c r="A50" s="11">
        <v>3.7899999999999899E-2</v>
      </c>
      <c r="B50" s="27">
        <v>51591</v>
      </c>
      <c r="E50" s="27">
        <v>51592</v>
      </c>
      <c r="F50" s="27">
        <v>51956</v>
      </c>
      <c r="G50" s="9">
        <v>155000</v>
      </c>
    </row>
    <row r="51" spans="1:7" x14ac:dyDescent="0.25">
      <c r="A51" s="11">
        <v>3.7999999999999902E-2</v>
      </c>
      <c r="B51" s="27">
        <v>51956</v>
      </c>
      <c r="E51" s="27">
        <v>51957</v>
      </c>
      <c r="F51" s="27">
        <v>52321</v>
      </c>
      <c r="G51" s="9">
        <v>160000</v>
      </c>
    </row>
    <row r="52" spans="1:7" x14ac:dyDescent="0.25">
      <c r="A52" s="11">
        <v>3.8099999999999898E-2</v>
      </c>
      <c r="B52" s="27">
        <v>52321</v>
      </c>
      <c r="E52" s="27">
        <v>52322</v>
      </c>
      <c r="F52" s="27">
        <v>52687</v>
      </c>
      <c r="G52" s="9">
        <v>165000</v>
      </c>
    </row>
    <row r="53" spans="1:7" x14ac:dyDescent="0.25">
      <c r="A53" s="11">
        <v>3.8199999999999901E-2</v>
      </c>
      <c r="B53" s="27">
        <v>52687</v>
      </c>
      <c r="E53" s="27">
        <v>52688</v>
      </c>
      <c r="F53" s="27">
        <v>53052</v>
      </c>
      <c r="G53" s="9">
        <v>170000</v>
      </c>
    </row>
    <row r="55" spans="1:7" x14ac:dyDescent="0.25">
      <c r="B55" s="21"/>
    </row>
    <row r="56" spans="1:7" x14ac:dyDescent="0.25">
      <c r="B56" s="21"/>
    </row>
    <row r="57" spans="1:7" x14ac:dyDescent="0.25">
      <c r="B57" s="21"/>
    </row>
    <row r="58" spans="1:7" x14ac:dyDescent="0.25">
      <c r="B58" s="21"/>
    </row>
    <row r="59" spans="1:7" x14ac:dyDescent="0.25">
      <c r="B59" s="2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workbookViewId="0">
      <selection activeCell="B38" sqref="B38"/>
    </sheetView>
  </sheetViews>
  <sheetFormatPr defaultRowHeight="15" x14ac:dyDescent="0.25"/>
  <cols>
    <col min="1" max="1" width="12.140625" customWidth="1"/>
    <col min="2" max="2" width="12.28515625" customWidth="1"/>
    <col min="3" max="3" width="33.7109375" customWidth="1"/>
    <col min="4" max="4" width="10.5703125" bestFit="1" customWidth="1"/>
    <col min="5" max="5" width="12.140625" customWidth="1"/>
    <col min="6" max="6" width="14" customWidth="1"/>
    <col min="8" max="8" width="12.28515625" customWidth="1"/>
    <col min="9" max="9" width="14.140625" customWidth="1"/>
    <col min="10" max="10" width="10.42578125" customWidth="1"/>
    <col min="11" max="11" width="13.5703125" customWidth="1"/>
    <col min="12" max="12" width="13.85546875" customWidth="1"/>
    <col min="13" max="13" width="11.28515625" customWidth="1"/>
    <col min="14" max="14" width="16.42578125" customWidth="1"/>
  </cols>
  <sheetData>
    <row r="1" spans="1:14" x14ac:dyDescent="0.25">
      <c r="A1" s="6" t="s">
        <v>28</v>
      </c>
    </row>
    <row r="2" spans="1:14" x14ac:dyDescent="0.25">
      <c r="A2" s="6" t="s">
        <v>29</v>
      </c>
    </row>
    <row r="3" spans="1:14" x14ac:dyDescent="0.25">
      <c r="A3" s="6"/>
    </row>
    <row r="4" spans="1:14" x14ac:dyDescent="0.25">
      <c r="A4" s="6" t="s">
        <v>19</v>
      </c>
    </row>
    <row r="5" spans="1:14" x14ac:dyDescent="0.25">
      <c r="A5" s="13" t="s">
        <v>30</v>
      </c>
    </row>
    <row r="6" spans="1:14" x14ac:dyDescent="0.25">
      <c r="A6" s="6"/>
    </row>
    <row r="7" spans="1:14" x14ac:dyDescent="0.25">
      <c r="A7" s="6" t="s">
        <v>18</v>
      </c>
    </row>
    <row r="8" spans="1:14" x14ac:dyDescent="0.25">
      <c r="A8" s="12">
        <f>+Inputs!A6</f>
        <v>0.03</v>
      </c>
      <c r="B8" t="s">
        <v>31</v>
      </c>
    </row>
    <row r="9" spans="1:14" x14ac:dyDescent="0.25">
      <c r="A9" s="14">
        <f>+Inputs!A7</f>
        <v>21000</v>
      </c>
      <c r="B9" t="s">
        <v>20</v>
      </c>
    </row>
    <row r="10" spans="1:14" x14ac:dyDescent="0.25">
      <c r="A10" s="14">
        <f>+Inputs!A8</f>
        <v>41000</v>
      </c>
      <c r="B10" t="s">
        <v>21</v>
      </c>
    </row>
    <row r="11" spans="1:14" x14ac:dyDescent="0.25">
      <c r="A11" s="16">
        <f>+Inputs!A9</f>
        <v>0.03</v>
      </c>
      <c r="B11" t="s">
        <v>32</v>
      </c>
    </row>
    <row r="12" spans="1:14" x14ac:dyDescent="0.25">
      <c r="A12" s="16">
        <f>+Inputs!A10</f>
        <v>0.09</v>
      </c>
      <c r="B12" t="s">
        <v>24</v>
      </c>
    </row>
    <row r="13" spans="1:14" x14ac:dyDescent="0.25">
      <c r="A13" s="16"/>
    </row>
    <row r="14" spans="1:14" x14ac:dyDescent="0.25">
      <c r="A14" s="6" t="s">
        <v>33</v>
      </c>
      <c r="G14" s="6"/>
    </row>
    <row r="15" spans="1:14" ht="90" x14ac:dyDescent="0.25">
      <c r="A15" s="7" t="s">
        <v>49</v>
      </c>
      <c r="B15" s="8" t="s">
        <v>36</v>
      </c>
      <c r="C15" s="8" t="s">
        <v>35</v>
      </c>
      <c r="D15" s="8" t="s">
        <v>44</v>
      </c>
      <c r="E15" s="8" t="s">
        <v>34</v>
      </c>
      <c r="F15" s="8" t="s">
        <v>50</v>
      </c>
      <c r="H15" s="8" t="s">
        <v>45</v>
      </c>
      <c r="I15" s="8" t="s">
        <v>61</v>
      </c>
      <c r="J15" s="8" t="s">
        <v>45</v>
      </c>
      <c r="K15" s="8" t="s">
        <v>62</v>
      </c>
      <c r="L15" s="8" t="s">
        <v>63</v>
      </c>
      <c r="M15" s="8" t="s">
        <v>46</v>
      </c>
      <c r="N15" s="8" t="s">
        <v>47</v>
      </c>
    </row>
    <row r="16" spans="1:14" x14ac:dyDescent="0.25">
      <c r="A16" s="21">
        <f>+Inputs!C14</f>
        <v>41153</v>
      </c>
      <c r="B16" s="15">
        <v>0</v>
      </c>
      <c r="C16" s="15">
        <f>+Inputs!A14</f>
        <v>9000</v>
      </c>
      <c r="D16">
        <f>ROUND(C16*N16,0)</f>
        <v>585</v>
      </c>
      <c r="E16" s="15">
        <f>SUM(B16:D16)</f>
        <v>9585</v>
      </c>
      <c r="F16" s="21">
        <f>+Inputs!D14</f>
        <v>41517</v>
      </c>
      <c r="H16" s="21">
        <f>+Inputs!B21</f>
        <v>40999</v>
      </c>
      <c r="I16" s="10">
        <f>+Inputs!A21</f>
        <v>3.5000000000000003E-2</v>
      </c>
      <c r="J16" s="21">
        <f>+Inputs!B22</f>
        <v>41364</v>
      </c>
      <c r="K16" s="10">
        <f>+Inputs!A22</f>
        <v>3.5099999999999999E-2</v>
      </c>
      <c r="L16" s="24">
        <f>(7*I16+5*K16)/12</f>
        <v>3.5041666666666665E-2</v>
      </c>
      <c r="M16" s="22">
        <f>+$A$8</f>
        <v>0.03</v>
      </c>
      <c r="N16" s="23">
        <f>+L16+M16</f>
        <v>6.5041666666666664E-2</v>
      </c>
    </row>
    <row r="17" spans="1:16" x14ac:dyDescent="0.25">
      <c r="A17" s="21">
        <f>+Inputs!C15</f>
        <v>41518</v>
      </c>
      <c r="B17" s="15">
        <f>+E16</f>
        <v>9585</v>
      </c>
      <c r="C17" s="15">
        <f>+Inputs!A15</f>
        <v>9000</v>
      </c>
      <c r="D17">
        <f>ROUND(C17*N17,0)</f>
        <v>586</v>
      </c>
      <c r="E17" s="15">
        <f t="shared" ref="E17:E18" si="0">SUM(B17:D17)</f>
        <v>19171</v>
      </c>
      <c r="F17" s="21">
        <f>+Inputs!D15</f>
        <v>41882</v>
      </c>
      <c r="H17" s="21">
        <f>+Inputs!B22</f>
        <v>41364</v>
      </c>
      <c r="I17" s="10">
        <f>+Inputs!A22</f>
        <v>3.5099999999999999E-2</v>
      </c>
      <c r="J17" s="21">
        <f>+Inputs!B23</f>
        <v>41729</v>
      </c>
      <c r="K17" s="10">
        <f>+Inputs!A23</f>
        <v>3.5200000000000002E-2</v>
      </c>
      <c r="L17" s="24">
        <f t="shared" ref="L17:L18" si="1">(7*I17+5*K17)/12</f>
        <v>3.5141666666666668E-2</v>
      </c>
      <c r="M17" s="22">
        <f t="shared" ref="M17:M18" si="2">+$A$8</f>
        <v>0.03</v>
      </c>
      <c r="N17" s="23">
        <f>+I17+M17</f>
        <v>6.5099999999999991E-2</v>
      </c>
    </row>
    <row r="18" spans="1:16" x14ac:dyDescent="0.25">
      <c r="A18" s="21">
        <f>+Inputs!C16</f>
        <v>41883</v>
      </c>
      <c r="B18" s="15">
        <f>+E17</f>
        <v>19171</v>
      </c>
      <c r="C18" s="15">
        <f>+Inputs!A16</f>
        <v>9000</v>
      </c>
      <c r="D18">
        <f>ROUND(C18*N18,0)</f>
        <v>587</v>
      </c>
      <c r="E18" s="15">
        <f t="shared" si="0"/>
        <v>28758</v>
      </c>
      <c r="F18" s="21">
        <f>+Inputs!D16</f>
        <v>42247</v>
      </c>
      <c r="H18" s="21">
        <f>+Inputs!B23</f>
        <v>41729</v>
      </c>
      <c r="I18" s="10">
        <f>+Inputs!A23</f>
        <v>3.5200000000000002E-2</v>
      </c>
      <c r="J18" s="21">
        <f>+Inputs!B24</f>
        <v>42094</v>
      </c>
      <c r="K18" s="10">
        <f>+Inputs!A24</f>
        <v>3.5299999999999998E-2</v>
      </c>
      <c r="L18" s="24">
        <f t="shared" si="1"/>
        <v>3.5241666666666664E-2</v>
      </c>
      <c r="M18" s="22">
        <f t="shared" si="2"/>
        <v>0.03</v>
      </c>
      <c r="N18" s="23">
        <f>+I18+M18</f>
        <v>6.5200000000000008E-2</v>
      </c>
    </row>
    <row r="19" spans="1:16" x14ac:dyDescent="0.25">
      <c r="H19" s="21"/>
      <c r="I19" s="10"/>
    </row>
    <row r="20" spans="1:16" x14ac:dyDescent="0.25">
      <c r="A20" s="17"/>
    </row>
    <row r="21" spans="1:16" x14ac:dyDescent="0.25">
      <c r="A21" s="6" t="s">
        <v>48</v>
      </c>
    </row>
    <row r="22" spans="1:16" x14ac:dyDescent="0.25">
      <c r="A22" s="17"/>
    </row>
    <row r="23" spans="1:16" ht="165" x14ac:dyDescent="0.25">
      <c r="A23" s="7" t="s">
        <v>49</v>
      </c>
      <c r="B23" s="7" t="s">
        <v>50</v>
      </c>
      <c r="C23" t="s">
        <v>52</v>
      </c>
      <c r="D23" s="8" t="s">
        <v>17</v>
      </c>
      <c r="E23" s="8" t="s">
        <v>23</v>
      </c>
      <c r="F23" s="8" t="s">
        <v>26</v>
      </c>
      <c r="H23" s="8" t="s">
        <v>57</v>
      </c>
      <c r="I23" s="8" t="s">
        <v>58</v>
      </c>
      <c r="J23" s="8" t="s">
        <v>59</v>
      </c>
      <c r="K23" s="8" t="s">
        <v>22</v>
      </c>
      <c r="M23" s="8" t="s">
        <v>36</v>
      </c>
      <c r="N23" s="8" t="s">
        <v>60</v>
      </c>
      <c r="O23" s="8" t="s">
        <v>27</v>
      </c>
      <c r="P23" s="8" t="s">
        <v>37</v>
      </c>
    </row>
    <row r="24" spans="1:16" x14ac:dyDescent="0.25">
      <c r="A24" s="21">
        <f>+Inputs!E24</f>
        <v>42248</v>
      </c>
      <c r="B24" s="21">
        <f>+Inputs!F24</f>
        <v>42460</v>
      </c>
      <c r="C24" t="s">
        <v>53</v>
      </c>
      <c r="D24" s="14">
        <f>+Inputs!G24</f>
        <v>25000</v>
      </c>
      <c r="E24" s="15">
        <f>MAX(D24-$A$9,0)</f>
        <v>4000</v>
      </c>
      <c r="F24" s="14">
        <f>IF(M24&gt;0,ROUND(E24*$A$12,0),0)</f>
        <v>360</v>
      </c>
      <c r="H24" s="21">
        <f>+Inputs!B24</f>
        <v>42094</v>
      </c>
      <c r="I24" s="10">
        <f>+Inputs!A24</f>
        <v>3.5299999999999998E-2</v>
      </c>
      <c r="J24" s="17">
        <f>MIN(E24*$A$11/($A$10-$A$9),$A$11)</f>
        <v>6.0000000000000001E-3</v>
      </c>
      <c r="K24" s="10">
        <f>+I24+J24</f>
        <v>4.1299999999999996E-2</v>
      </c>
      <c r="M24" s="15">
        <f>+E18</f>
        <v>28758</v>
      </c>
      <c r="N24" s="15">
        <f>ROUND(M24*K24*(7/12),0)</f>
        <v>693</v>
      </c>
      <c r="O24" s="18">
        <f>-F24</f>
        <v>-360</v>
      </c>
      <c r="P24" s="18">
        <f>SUM(M24:O24)</f>
        <v>29091</v>
      </c>
    </row>
    <row r="25" spans="1:16" x14ac:dyDescent="0.25">
      <c r="A25" s="21">
        <f>+Inputs!E25</f>
        <v>42461</v>
      </c>
      <c r="B25" s="21">
        <f>+Inputs!F25</f>
        <v>42825</v>
      </c>
      <c r="D25" s="14">
        <f>+Inputs!G25</f>
        <v>30000</v>
      </c>
      <c r="E25" s="15">
        <f>MAX(D25-$A$9,0)</f>
        <v>9000</v>
      </c>
      <c r="F25" s="14">
        <f t="shared" ref="F25:F53" si="3">IF(M25&gt;0,ROUND(E25*$A$12,0),0)</f>
        <v>810</v>
      </c>
      <c r="H25" s="21">
        <f>+Inputs!B25</f>
        <v>42460</v>
      </c>
      <c r="I25" s="10">
        <f>+Inputs!A25</f>
        <v>3.5400000000000001E-2</v>
      </c>
      <c r="J25" s="17">
        <f>MIN(E25*$A$11/($A$10-$A$9),$A$11)</f>
        <v>1.35E-2</v>
      </c>
      <c r="K25" s="10">
        <f>+I25+J25</f>
        <v>4.8899999999999999E-2</v>
      </c>
      <c r="M25" s="18">
        <f>MAX(+P24,0)</f>
        <v>29091</v>
      </c>
      <c r="N25" s="15">
        <f>ROUND(M25*K25,0)</f>
        <v>1423</v>
      </c>
      <c r="O25" s="18">
        <f>-F25</f>
        <v>-810</v>
      </c>
      <c r="P25" s="18">
        <f>SUM(M25:O25)</f>
        <v>29704</v>
      </c>
    </row>
    <row r="26" spans="1:16" x14ac:dyDescent="0.25">
      <c r="A26" s="21">
        <f>+Inputs!E26</f>
        <v>42826</v>
      </c>
      <c r="B26" s="21">
        <f>+Inputs!F26</f>
        <v>43190</v>
      </c>
      <c r="D26" s="14">
        <f>+Inputs!G26</f>
        <v>35000</v>
      </c>
      <c r="E26" s="15">
        <f t="shared" ref="E26:E53" si="4">MAX(D26-$A$9,0)</f>
        <v>14000</v>
      </c>
      <c r="F26" s="14">
        <f t="shared" si="3"/>
        <v>1260</v>
      </c>
      <c r="H26" s="21">
        <f>+Inputs!B26</f>
        <v>42825</v>
      </c>
      <c r="I26" s="10">
        <f>+Inputs!A26</f>
        <v>3.5499999999999997E-2</v>
      </c>
      <c r="J26" s="17">
        <f t="shared" ref="J26:J53" si="5">MIN(E26*$A$11/($A$10-$A$9),$A$11)</f>
        <v>2.1000000000000001E-2</v>
      </c>
      <c r="K26" s="10">
        <f t="shared" ref="K26:K53" si="6">+I26+J26</f>
        <v>5.6499999999999995E-2</v>
      </c>
      <c r="M26" s="18">
        <f t="shared" ref="M26:M53" si="7">MAX(+P25,0)</f>
        <v>29704</v>
      </c>
      <c r="N26" s="15">
        <f t="shared" ref="N26:N53" si="8">ROUND(M26*K26,0)</f>
        <v>1678</v>
      </c>
      <c r="O26" s="18">
        <f t="shared" ref="O26:O53" si="9">-F26</f>
        <v>-1260</v>
      </c>
      <c r="P26" s="18">
        <f t="shared" ref="P26:P53" si="10">SUM(M26:O26)</f>
        <v>30122</v>
      </c>
    </row>
    <row r="27" spans="1:16" x14ac:dyDescent="0.25">
      <c r="A27" s="21">
        <f>+Inputs!E27</f>
        <v>43191</v>
      </c>
      <c r="B27" s="21">
        <f>+Inputs!F27</f>
        <v>43555</v>
      </c>
      <c r="D27" s="14">
        <f>+Inputs!G27</f>
        <v>40000</v>
      </c>
      <c r="E27" s="15">
        <f t="shared" si="4"/>
        <v>19000</v>
      </c>
      <c r="F27" s="14">
        <f t="shared" si="3"/>
        <v>1710</v>
      </c>
      <c r="H27" s="21">
        <f>+Inputs!B27</f>
        <v>43190</v>
      </c>
      <c r="I27" s="10">
        <f>+Inputs!A27</f>
        <v>3.56E-2</v>
      </c>
      <c r="J27" s="17">
        <f t="shared" si="5"/>
        <v>2.8500000000000001E-2</v>
      </c>
      <c r="K27" s="10">
        <f t="shared" si="6"/>
        <v>6.4100000000000004E-2</v>
      </c>
      <c r="M27" s="18">
        <f t="shared" si="7"/>
        <v>30122</v>
      </c>
      <c r="N27" s="15">
        <f t="shared" si="8"/>
        <v>1931</v>
      </c>
      <c r="O27" s="18">
        <f t="shared" si="9"/>
        <v>-1710</v>
      </c>
      <c r="P27" s="18">
        <f t="shared" si="10"/>
        <v>30343</v>
      </c>
    </row>
    <row r="28" spans="1:16" x14ac:dyDescent="0.25">
      <c r="A28" s="21">
        <f>+Inputs!E28</f>
        <v>43556</v>
      </c>
      <c r="B28" s="21">
        <f>+Inputs!F28</f>
        <v>43921</v>
      </c>
      <c r="D28" s="14">
        <f>+Inputs!G28</f>
        <v>45000</v>
      </c>
      <c r="E28" s="15">
        <f t="shared" si="4"/>
        <v>24000</v>
      </c>
      <c r="F28" s="14">
        <f t="shared" si="3"/>
        <v>2160</v>
      </c>
      <c r="H28" s="21">
        <f>+Inputs!B28</f>
        <v>43555</v>
      </c>
      <c r="I28" s="10">
        <f>+Inputs!A28</f>
        <v>3.5700000000000003E-2</v>
      </c>
      <c r="J28" s="17">
        <f t="shared" si="5"/>
        <v>0.03</v>
      </c>
      <c r="K28" s="10">
        <f t="shared" si="6"/>
        <v>6.5700000000000008E-2</v>
      </c>
      <c r="M28" s="18">
        <f t="shared" si="7"/>
        <v>30343</v>
      </c>
      <c r="N28" s="15">
        <f t="shared" si="8"/>
        <v>1994</v>
      </c>
      <c r="O28" s="18">
        <f t="shared" si="9"/>
        <v>-2160</v>
      </c>
      <c r="P28" s="18">
        <f t="shared" si="10"/>
        <v>30177</v>
      </c>
    </row>
    <row r="29" spans="1:16" x14ac:dyDescent="0.25">
      <c r="A29" s="21">
        <f>+Inputs!E29</f>
        <v>43922</v>
      </c>
      <c r="B29" s="21">
        <f>+Inputs!F29</f>
        <v>44286</v>
      </c>
      <c r="D29" s="14">
        <f>+Inputs!G29</f>
        <v>50000</v>
      </c>
      <c r="E29" s="15">
        <f t="shared" si="4"/>
        <v>29000</v>
      </c>
      <c r="F29" s="14">
        <f t="shared" si="3"/>
        <v>2610</v>
      </c>
      <c r="H29" s="21">
        <f>+Inputs!B29</f>
        <v>43921</v>
      </c>
      <c r="I29" s="10">
        <f>+Inputs!A29</f>
        <v>3.5799999999999998E-2</v>
      </c>
      <c r="J29" s="17">
        <f t="shared" si="5"/>
        <v>0.03</v>
      </c>
      <c r="K29" s="10">
        <f t="shared" si="6"/>
        <v>6.5799999999999997E-2</v>
      </c>
      <c r="M29" s="18">
        <f t="shared" si="7"/>
        <v>30177</v>
      </c>
      <c r="N29" s="15">
        <f t="shared" si="8"/>
        <v>1986</v>
      </c>
      <c r="O29" s="18">
        <f t="shared" si="9"/>
        <v>-2610</v>
      </c>
      <c r="P29" s="18">
        <f t="shared" si="10"/>
        <v>29553</v>
      </c>
    </row>
    <row r="30" spans="1:16" x14ac:dyDescent="0.25">
      <c r="A30" s="21">
        <f>+Inputs!E30</f>
        <v>44287</v>
      </c>
      <c r="B30" s="21">
        <f>+Inputs!F30</f>
        <v>44651</v>
      </c>
      <c r="D30" s="14">
        <f>+Inputs!G30</f>
        <v>55000</v>
      </c>
      <c r="E30" s="15">
        <f t="shared" si="4"/>
        <v>34000</v>
      </c>
      <c r="F30" s="14">
        <f t="shared" si="3"/>
        <v>3060</v>
      </c>
      <c r="H30" s="21">
        <f>+Inputs!B30</f>
        <v>44286</v>
      </c>
      <c r="I30" s="10">
        <f>+Inputs!A30</f>
        <v>3.5900000000000001E-2</v>
      </c>
      <c r="J30" s="17">
        <f t="shared" si="5"/>
        <v>0.03</v>
      </c>
      <c r="K30" s="10">
        <f t="shared" si="6"/>
        <v>6.59E-2</v>
      </c>
      <c r="M30" s="18">
        <f t="shared" si="7"/>
        <v>29553</v>
      </c>
      <c r="N30" s="15">
        <f t="shared" si="8"/>
        <v>1948</v>
      </c>
      <c r="O30" s="18">
        <f t="shared" si="9"/>
        <v>-3060</v>
      </c>
      <c r="P30" s="18">
        <f t="shared" si="10"/>
        <v>28441</v>
      </c>
    </row>
    <row r="31" spans="1:16" x14ac:dyDescent="0.25">
      <c r="A31" s="21">
        <f>+Inputs!E31</f>
        <v>44652</v>
      </c>
      <c r="B31" s="21">
        <f>+Inputs!F31</f>
        <v>45016</v>
      </c>
      <c r="D31" s="14">
        <f>+Inputs!G31</f>
        <v>60000</v>
      </c>
      <c r="E31" s="15">
        <f t="shared" si="4"/>
        <v>39000</v>
      </c>
      <c r="F31" s="14">
        <f t="shared" si="3"/>
        <v>3510</v>
      </c>
      <c r="H31" s="21">
        <f>+Inputs!B31</f>
        <v>44651</v>
      </c>
      <c r="I31" s="10">
        <f>+Inputs!A31</f>
        <v>3.5999999999999997E-2</v>
      </c>
      <c r="J31" s="17">
        <f t="shared" si="5"/>
        <v>0.03</v>
      </c>
      <c r="K31" s="10">
        <f t="shared" si="6"/>
        <v>6.6000000000000003E-2</v>
      </c>
      <c r="M31" s="18">
        <f t="shared" si="7"/>
        <v>28441</v>
      </c>
      <c r="N31" s="15">
        <f t="shared" si="8"/>
        <v>1877</v>
      </c>
      <c r="O31" s="18">
        <f t="shared" si="9"/>
        <v>-3510</v>
      </c>
      <c r="P31" s="18">
        <f t="shared" si="10"/>
        <v>26808</v>
      </c>
    </row>
    <row r="32" spans="1:16" x14ac:dyDescent="0.25">
      <c r="A32" s="21">
        <f>+Inputs!E32</f>
        <v>45017</v>
      </c>
      <c r="B32" s="21">
        <f>+Inputs!F32</f>
        <v>45382</v>
      </c>
      <c r="D32" s="14">
        <f>+Inputs!G32</f>
        <v>65000</v>
      </c>
      <c r="E32" s="15">
        <f t="shared" si="4"/>
        <v>44000</v>
      </c>
      <c r="F32" s="14">
        <f t="shared" si="3"/>
        <v>3960</v>
      </c>
      <c r="H32" s="21">
        <f>+Inputs!B32</f>
        <v>45016</v>
      </c>
      <c r="I32" s="10">
        <f>+Inputs!A32</f>
        <v>3.61E-2</v>
      </c>
      <c r="J32" s="17">
        <f t="shared" si="5"/>
        <v>0.03</v>
      </c>
      <c r="K32" s="10">
        <f t="shared" si="6"/>
        <v>6.6099999999999992E-2</v>
      </c>
      <c r="M32" s="18">
        <f t="shared" si="7"/>
        <v>26808</v>
      </c>
      <c r="N32" s="15">
        <f t="shared" si="8"/>
        <v>1772</v>
      </c>
      <c r="O32" s="18">
        <f t="shared" si="9"/>
        <v>-3960</v>
      </c>
      <c r="P32" s="18">
        <f t="shared" si="10"/>
        <v>24620</v>
      </c>
    </row>
    <row r="33" spans="1:16" x14ac:dyDescent="0.25">
      <c r="A33" s="21">
        <f>+Inputs!E33</f>
        <v>45383</v>
      </c>
      <c r="B33" s="21">
        <f>+Inputs!F33</f>
        <v>45747</v>
      </c>
      <c r="D33" s="14">
        <f>+Inputs!G33</f>
        <v>70000</v>
      </c>
      <c r="E33" s="15">
        <f t="shared" si="4"/>
        <v>49000</v>
      </c>
      <c r="F33" s="14">
        <f t="shared" si="3"/>
        <v>4410</v>
      </c>
      <c r="H33" s="21">
        <f>+Inputs!B33</f>
        <v>45382</v>
      </c>
      <c r="I33" s="10">
        <f>+Inputs!A33</f>
        <v>3.6200000000000003E-2</v>
      </c>
      <c r="J33" s="17">
        <f t="shared" si="5"/>
        <v>0.03</v>
      </c>
      <c r="K33" s="10">
        <f t="shared" si="6"/>
        <v>6.6200000000000009E-2</v>
      </c>
      <c r="M33" s="18">
        <f t="shared" si="7"/>
        <v>24620</v>
      </c>
      <c r="N33" s="15">
        <f t="shared" si="8"/>
        <v>1630</v>
      </c>
      <c r="O33" s="18">
        <f t="shared" si="9"/>
        <v>-4410</v>
      </c>
      <c r="P33" s="18">
        <f t="shared" si="10"/>
        <v>21840</v>
      </c>
    </row>
    <row r="34" spans="1:16" x14ac:dyDescent="0.25">
      <c r="A34" s="21">
        <f>+Inputs!E34</f>
        <v>45748</v>
      </c>
      <c r="B34" s="21">
        <f>+Inputs!F34</f>
        <v>46112</v>
      </c>
      <c r="D34" s="14">
        <f>+Inputs!G34</f>
        <v>75000</v>
      </c>
      <c r="E34" s="15">
        <f t="shared" si="4"/>
        <v>54000</v>
      </c>
      <c r="F34" s="14">
        <f t="shared" si="3"/>
        <v>4860</v>
      </c>
      <c r="H34" s="21">
        <f>+Inputs!B34</f>
        <v>45747</v>
      </c>
      <c r="I34" s="10">
        <f>+Inputs!A34</f>
        <v>3.6299999999999999E-2</v>
      </c>
      <c r="J34" s="17">
        <f t="shared" si="5"/>
        <v>0.03</v>
      </c>
      <c r="K34" s="10">
        <f t="shared" si="6"/>
        <v>6.6299999999999998E-2</v>
      </c>
      <c r="M34" s="18">
        <f t="shared" si="7"/>
        <v>21840</v>
      </c>
      <c r="N34" s="15">
        <f t="shared" si="8"/>
        <v>1448</v>
      </c>
      <c r="O34" s="18">
        <f t="shared" si="9"/>
        <v>-4860</v>
      </c>
      <c r="P34" s="18">
        <f t="shared" si="10"/>
        <v>18428</v>
      </c>
    </row>
    <row r="35" spans="1:16" x14ac:dyDescent="0.25">
      <c r="A35" s="21">
        <f>+Inputs!E35</f>
        <v>46113</v>
      </c>
      <c r="B35" s="21">
        <f>+Inputs!F35</f>
        <v>46477</v>
      </c>
      <c r="D35" s="14">
        <f>+Inputs!G35</f>
        <v>80000</v>
      </c>
      <c r="E35" s="15">
        <f t="shared" si="4"/>
        <v>59000</v>
      </c>
      <c r="F35" s="14">
        <f t="shared" si="3"/>
        <v>5310</v>
      </c>
      <c r="H35" s="21">
        <f>+Inputs!B35</f>
        <v>46112</v>
      </c>
      <c r="I35" s="10">
        <f>+Inputs!A35</f>
        <v>3.6399999999999898E-2</v>
      </c>
      <c r="J35" s="17">
        <f t="shared" si="5"/>
        <v>0.03</v>
      </c>
      <c r="K35" s="10">
        <f t="shared" si="6"/>
        <v>6.6399999999999904E-2</v>
      </c>
      <c r="M35" s="18">
        <f t="shared" si="7"/>
        <v>18428</v>
      </c>
      <c r="N35" s="15">
        <f t="shared" si="8"/>
        <v>1224</v>
      </c>
      <c r="O35" s="18">
        <f t="shared" si="9"/>
        <v>-5310</v>
      </c>
      <c r="P35" s="18">
        <f t="shared" si="10"/>
        <v>14342</v>
      </c>
    </row>
    <row r="36" spans="1:16" x14ac:dyDescent="0.25">
      <c r="A36" s="21">
        <f>+Inputs!E36</f>
        <v>46478</v>
      </c>
      <c r="B36" s="21">
        <f>+Inputs!F36</f>
        <v>46843</v>
      </c>
      <c r="D36" s="14">
        <f>+Inputs!G36</f>
        <v>85000</v>
      </c>
      <c r="E36" s="15">
        <f t="shared" si="4"/>
        <v>64000</v>
      </c>
      <c r="F36" s="14">
        <f t="shared" si="3"/>
        <v>5760</v>
      </c>
      <c r="H36" s="21">
        <f>+Inputs!B36</f>
        <v>46477</v>
      </c>
      <c r="I36" s="10">
        <f>+Inputs!A36</f>
        <v>3.6499999999999901E-2</v>
      </c>
      <c r="J36" s="17">
        <f t="shared" si="5"/>
        <v>0.03</v>
      </c>
      <c r="K36" s="10">
        <f t="shared" si="6"/>
        <v>6.6499999999999893E-2</v>
      </c>
      <c r="M36" s="18">
        <f t="shared" si="7"/>
        <v>14342</v>
      </c>
      <c r="N36" s="15">
        <f t="shared" si="8"/>
        <v>954</v>
      </c>
      <c r="O36" s="18">
        <f t="shared" si="9"/>
        <v>-5760</v>
      </c>
      <c r="P36" s="18">
        <f t="shared" si="10"/>
        <v>9536</v>
      </c>
    </row>
    <row r="37" spans="1:16" x14ac:dyDescent="0.25">
      <c r="A37" s="21">
        <f>+Inputs!E37</f>
        <v>46844</v>
      </c>
      <c r="B37" s="21">
        <f>+Inputs!F37</f>
        <v>47208</v>
      </c>
      <c r="D37" s="14">
        <f>+Inputs!G37</f>
        <v>90000</v>
      </c>
      <c r="E37" s="15">
        <f t="shared" si="4"/>
        <v>69000</v>
      </c>
      <c r="F37" s="14">
        <f t="shared" si="3"/>
        <v>6210</v>
      </c>
      <c r="H37" s="21">
        <f>+Inputs!B37</f>
        <v>46843</v>
      </c>
      <c r="I37" s="10">
        <f>+Inputs!A37</f>
        <v>3.6599999999999903E-2</v>
      </c>
      <c r="J37" s="17">
        <f t="shared" si="5"/>
        <v>0.03</v>
      </c>
      <c r="K37" s="10">
        <f t="shared" si="6"/>
        <v>6.6599999999999909E-2</v>
      </c>
      <c r="M37" s="18">
        <f t="shared" si="7"/>
        <v>9536</v>
      </c>
      <c r="N37" s="15">
        <f t="shared" si="8"/>
        <v>635</v>
      </c>
      <c r="O37" s="18">
        <f t="shared" si="9"/>
        <v>-6210</v>
      </c>
      <c r="P37" s="18">
        <f t="shared" si="10"/>
        <v>3961</v>
      </c>
    </row>
    <row r="38" spans="1:16" x14ac:dyDescent="0.25">
      <c r="A38" s="21">
        <f>+Inputs!E38</f>
        <v>47209</v>
      </c>
      <c r="B38" s="21">
        <f>+Inputs!F38</f>
        <v>47573</v>
      </c>
      <c r="D38" s="14">
        <f>+Inputs!G38</f>
        <v>95000</v>
      </c>
      <c r="E38" s="15">
        <f t="shared" si="4"/>
        <v>74000</v>
      </c>
      <c r="F38" s="14">
        <f t="shared" si="3"/>
        <v>6660</v>
      </c>
      <c r="H38" s="21">
        <f>+Inputs!B38</f>
        <v>47208</v>
      </c>
      <c r="I38" s="10">
        <f>+Inputs!A38</f>
        <v>3.6699999999999899E-2</v>
      </c>
      <c r="J38" s="17">
        <f t="shared" si="5"/>
        <v>0.03</v>
      </c>
      <c r="K38" s="10">
        <f t="shared" si="6"/>
        <v>6.6699999999999898E-2</v>
      </c>
      <c r="M38" s="18">
        <f t="shared" si="7"/>
        <v>3961</v>
      </c>
      <c r="N38" s="15">
        <f t="shared" si="8"/>
        <v>264</v>
      </c>
      <c r="O38" s="18">
        <f t="shared" si="9"/>
        <v>-6660</v>
      </c>
      <c r="P38" s="18">
        <f t="shared" si="10"/>
        <v>-2435</v>
      </c>
    </row>
    <row r="39" spans="1:16" x14ac:dyDescent="0.25">
      <c r="A39" s="21">
        <f>+Inputs!E39</f>
        <v>47574</v>
      </c>
      <c r="B39" s="21">
        <f>+Inputs!F39</f>
        <v>47938</v>
      </c>
      <c r="D39" s="14">
        <f>+Inputs!G39</f>
        <v>100000</v>
      </c>
      <c r="E39" s="15">
        <f t="shared" si="4"/>
        <v>79000</v>
      </c>
      <c r="F39" s="14">
        <f t="shared" si="3"/>
        <v>0</v>
      </c>
      <c r="H39" s="21">
        <f>+Inputs!B39</f>
        <v>47573</v>
      </c>
      <c r="I39" s="10">
        <f>+Inputs!A39</f>
        <v>3.6799999999999902E-2</v>
      </c>
      <c r="J39" s="17">
        <f t="shared" si="5"/>
        <v>0.03</v>
      </c>
      <c r="K39" s="10">
        <f t="shared" si="6"/>
        <v>6.6799999999999901E-2</v>
      </c>
      <c r="M39" s="18">
        <f t="shared" si="7"/>
        <v>0</v>
      </c>
      <c r="N39" s="15">
        <f t="shared" si="8"/>
        <v>0</v>
      </c>
      <c r="O39" s="18">
        <f t="shared" si="9"/>
        <v>0</v>
      </c>
      <c r="P39" s="18">
        <f t="shared" si="10"/>
        <v>0</v>
      </c>
    </row>
    <row r="40" spans="1:16" x14ac:dyDescent="0.25">
      <c r="A40" s="21">
        <f>+Inputs!E40</f>
        <v>47939</v>
      </c>
      <c r="B40" s="21">
        <f>+Inputs!F40</f>
        <v>48304</v>
      </c>
      <c r="D40" s="14">
        <f>+Inputs!G40</f>
        <v>105000</v>
      </c>
      <c r="E40" s="15">
        <f t="shared" si="4"/>
        <v>84000</v>
      </c>
      <c r="F40" s="14">
        <f t="shared" si="3"/>
        <v>0</v>
      </c>
      <c r="H40" s="21">
        <f>+Inputs!B40</f>
        <v>47938</v>
      </c>
      <c r="I40" s="10">
        <f>+Inputs!A40</f>
        <v>3.6899999999999898E-2</v>
      </c>
      <c r="J40" s="17">
        <f t="shared" si="5"/>
        <v>0.03</v>
      </c>
      <c r="K40" s="10">
        <f t="shared" si="6"/>
        <v>6.6899999999999904E-2</v>
      </c>
      <c r="M40" s="18">
        <f t="shared" si="7"/>
        <v>0</v>
      </c>
      <c r="N40" s="15">
        <f t="shared" si="8"/>
        <v>0</v>
      </c>
      <c r="O40" s="18">
        <f t="shared" si="9"/>
        <v>0</v>
      </c>
      <c r="P40" s="18">
        <f t="shared" si="10"/>
        <v>0</v>
      </c>
    </row>
    <row r="41" spans="1:16" x14ac:dyDescent="0.25">
      <c r="A41" s="21">
        <f>+Inputs!E41</f>
        <v>48305</v>
      </c>
      <c r="B41" s="21">
        <f>+Inputs!F41</f>
        <v>48669</v>
      </c>
      <c r="D41" s="14">
        <f>+Inputs!G41</f>
        <v>110000</v>
      </c>
      <c r="E41" s="15">
        <f t="shared" si="4"/>
        <v>89000</v>
      </c>
      <c r="F41" s="14">
        <f t="shared" si="3"/>
        <v>0</v>
      </c>
      <c r="H41" s="21">
        <f>+Inputs!B41</f>
        <v>48304</v>
      </c>
      <c r="I41" s="10">
        <f>+Inputs!A41</f>
        <v>3.6999999999999901E-2</v>
      </c>
      <c r="J41" s="17">
        <f t="shared" si="5"/>
        <v>0.03</v>
      </c>
      <c r="K41" s="10">
        <f t="shared" si="6"/>
        <v>6.6999999999999893E-2</v>
      </c>
      <c r="M41" s="18">
        <f t="shared" si="7"/>
        <v>0</v>
      </c>
      <c r="N41" s="15">
        <f t="shared" si="8"/>
        <v>0</v>
      </c>
      <c r="O41" s="18">
        <f t="shared" si="9"/>
        <v>0</v>
      </c>
      <c r="P41" s="18">
        <f t="shared" si="10"/>
        <v>0</v>
      </c>
    </row>
    <row r="42" spans="1:16" x14ac:dyDescent="0.25">
      <c r="A42" s="21">
        <f>+Inputs!E42</f>
        <v>48670</v>
      </c>
      <c r="B42" s="21">
        <f>+Inputs!F42</f>
        <v>49034</v>
      </c>
      <c r="D42" s="14">
        <f>+Inputs!G42</f>
        <v>115000</v>
      </c>
      <c r="E42" s="15">
        <f t="shared" si="4"/>
        <v>94000</v>
      </c>
      <c r="F42" s="14">
        <f t="shared" si="3"/>
        <v>0</v>
      </c>
      <c r="H42" s="21">
        <f>+Inputs!B42</f>
        <v>48669</v>
      </c>
      <c r="I42" s="10">
        <f>+Inputs!A42</f>
        <v>3.7099999999999897E-2</v>
      </c>
      <c r="J42" s="17">
        <f t="shared" si="5"/>
        <v>0.03</v>
      </c>
      <c r="K42" s="10">
        <f t="shared" si="6"/>
        <v>6.7099999999999896E-2</v>
      </c>
      <c r="M42" s="18">
        <f t="shared" si="7"/>
        <v>0</v>
      </c>
      <c r="N42" s="15">
        <f t="shared" si="8"/>
        <v>0</v>
      </c>
      <c r="O42" s="18">
        <f t="shared" si="9"/>
        <v>0</v>
      </c>
      <c r="P42" s="18">
        <f t="shared" si="10"/>
        <v>0</v>
      </c>
    </row>
    <row r="43" spans="1:16" x14ac:dyDescent="0.25">
      <c r="A43" s="21">
        <f>+Inputs!E43</f>
        <v>49035</v>
      </c>
      <c r="B43" s="21">
        <f>+Inputs!F43</f>
        <v>49399</v>
      </c>
      <c r="D43" s="14">
        <f>+Inputs!G43</f>
        <v>120000</v>
      </c>
      <c r="E43" s="15">
        <f t="shared" si="4"/>
        <v>99000</v>
      </c>
      <c r="F43" s="14">
        <f t="shared" si="3"/>
        <v>0</v>
      </c>
      <c r="H43" s="21">
        <f>+Inputs!B43</f>
        <v>49034</v>
      </c>
      <c r="I43" s="10">
        <f>+Inputs!A43</f>
        <v>3.71999999999999E-2</v>
      </c>
      <c r="J43" s="17">
        <f t="shared" si="5"/>
        <v>0.03</v>
      </c>
      <c r="K43" s="10">
        <f t="shared" si="6"/>
        <v>6.7199999999999899E-2</v>
      </c>
      <c r="M43" s="18">
        <f t="shared" si="7"/>
        <v>0</v>
      </c>
      <c r="N43" s="15">
        <f t="shared" si="8"/>
        <v>0</v>
      </c>
      <c r="O43" s="18">
        <f t="shared" si="9"/>
        <v>0</v>
      </c>
      <c r="P43" s="18">
        <f t="shared" si="10"/>
        <v>0</v>
      </c>
    </row>
    <row r="44" spans="1:16" x14ac:dyDescent="0.25">
      <c r="A44" s="21">
        <f>+Inputs!E44</f>
        <v>49400</v>
      </c>
      <c r="B44" s="21">
        <f>+Inputs!F44</f>
        <v>49765</v>
      </c>
      <c r="D44" s="14">
        <f>+Inputs!G44</f>
        <v>125000</v>
      </c>
      <c r="E44" s="15">
        <f t="shared" si="4"/>
        <v>104000</v>
      </c>
      <c r="F44" s="14">
        <f t="shared" si="3"/>
        <v>0</v>
      </c>
      <c r="H44" s="21">
        <f>+Inputs!B44</f>
        <v>49399</v>
      </c>
      <c r="I44" s="10">
        <f>+Inputs!A44</f>
        <v>3.7299999999999903E-2</v>
      </c>
      <c r="J44" s="17">
        <f t="shared" si="5"/>
        <v>0.03</v>
      </c>
      <c r="K44" s="10">
        <f t="shared" si="6"/>
        <v>6.7299999999999902E-2</v>
      </c>
      <c r="M44" s="18">
        <f t="shared" si="7"/>
        <v>0</v>
      </c>
      <c r="N44" s="15">
        <f t="shared" si="8"/>
        <v>0</v>
      </c>
      <c r="O44" s="18">
        <f t="shared" si="9"/>
        <v>0</v>
      </c>
      <c r="P44" s="18">
        <f t="shared" si="10"/>
        <v>0</v>
      </c>
    </row>
    <row r="45" spans="1:16" x14ac:dyDescent="0.25">
      <c r="A45" s="21">
        <f>+Inputs!E45</f>
        <v>49766</v>
      </c>
      <c r="B45" s="21">
        <f>+Inputs!F45</f>
        <v>50130</v>
      </c>
      <c r="D45" s="14">
        <f>+Inputs!G45</f>
        <v>130000</v>
      </c>
      <c r="E45" s="15">
        <f t="shared" si="4"/>
        <v>109000</v>
      </c>
      <c r="F45" s="14">
        <f t="shared" si="3"/>
        <v>0</v>
      </c>
      <c r="H45" s="21">
        <f>+Inputs!B45</f>
        <v>49765</v>
      </c>
      <c r="I45" s="10">
        <f>+Inputs!A45</f>
        <v>3.7399999999999899E-2</v>
      </c>
      <c r="J45" s="17">
        <f t="shared" si="5"/>
        <v>0.03</v>
      </c>
      <c r="K45" s="10">
        <f t="shared" si="6"/>
        <v>6.7399999999999904E-2</v>
      </c>
      <c r="M45" s="18">
        <f t="shared" si="7"/>
        <v>0</v>
      </c>
      <c r="N45" s="15">
        <f t="shared" si="8"/>
        <v>0</v>
      </c>
      <c r="O45" s="18">
        <f t="shared" si="9"/>
        <v>0</v>
      </c>
      <c r="P45" s="18">
        <f t="shared" si="10"/>
        <v>0</v>
      </c>
    </row>
    <row r="46" spans="1:16" x14ac:dyDescent="0.25">
      <c r="A46" s="21">
        <f>+Inputs!E46</f>
        <v>50131</v>
      </c>
      <c r="B46" s="21">
        <f>+Inputs!F46</f>
        <v>50495</v>
      </c>
      <c r="D46" s="14">
        <f>+Inputs!G46</f>
        <v>135000</v>
      </c>
      <c r="E46" s="15">
        <f t="shared" si="4"/>
        <v>114000</v>
      </c>
      <c r="F46" s="14">
        <f t="shared" si="3"/>
        <v>0</v>
      </c>
      <c r="H46" s="21">
        <f>+Inputs!B46</f>
        <v>50130</v>
      </c>
      <c r="I46" s="10">
        <f>+Inputs!A46</f>
        <v>3.7499999999999901E-2</v>
      </c>
      <c r="J46" s="17">
        <f t="shared" si="5"/>
        <v>0.03</v>
      </c>
      <c r="K46" s="10">
        <f t="shared" si="6"/>
        <v>6.7499999999999893E-2</v>
      </c>
      <c r="M46" s="18">
        <f t="shared" si="7"/>
        <v>0</v>
      </c>
      <c r="N46" s="15">
        <f t="shared" si="8"/>
        <v>0</v>
      </c>
      <c r="O46" s="18">
        <f t="shared" si="9"/>
        <v>0</v>
      </c>
      <c r="P46" s="18">
        <f t="shared" si="10"/>
        <v>0</v>
      </c>
    </row>
    <row r="47" spans="1:16" x14ac:dyDescent="0.25">
      <c r="A47" s="21">
        <f>+Inputs!E47</f>
        <v>50496</v>
      </c>
      <c r="B47" s="21">
        <f>+Inputs!F47</f>
        <v>50860</v>
      </c>
      <c r="D47" s="14">
        <f>+Inputs!G47</f>
        <v>140000</v>
      </c>
      <c r="E47" s="15">
        <f t="shared" si="4"/>
        <v>119000</v>
      </c>
      <c r="F47" s="14">
        <f t="shared" si="3"/>
        <v>0</v>
      </c>
      <c r="H47" s="21">
        <f>+Inputs!B47</f>
        <v>50495</v>
      </c>
      <c r="I47" s="10">
        <f>+Inputs!A47</f>
        <v>3.7599999999999897E-2</v>
      </c>
      <c r="J47" s="17">
        <f t="shared" si="5"/>
        <v>0.03</v>
      </c>
      <c r="K47" s="10">
        <f t="shared" si="6"/>
        <v>6.7599999999999896E-2</v>
      </c>
      <c r="M47" s="18">
        <f t="shared" si="7"/>
        <v>0</v>
      </c>
      <c r="N47" s="15">
        <f t="shared" si="8"/>
        <v>0</v>
      </c>
      <c r="O47" s="18">
        <f t="shared" si="9"/>
        <v>0</v>
      </c>
      <c r="P47" s="18">
        <f t="shared" si="10"/>
        <v>0</v>
      </c>
    </row>
    <row r="48" spans="1:16" x14ac:dyDescent="0.25">
      <c r="A48" s="21">
        <f>+Inputs!E48</f>
        <v>50861</v>
      </c>
      <c r="B48" s="21">
        <f>+Inputs!F48</f>
        <v>51226</v>
      </c>
      <c r="D48" s="14">
        <f>+Inputs!G48</f>
        <v>145000</v>
      </c>
      <c r="E48" s="15">
        <f t="shared" si="4"/>
        <v>124000</v>
      </c>
      <c r="F48" s="14">
        <f t="shared" si="3"/>
        <v>0</v>
      </c>
      <c r="H48" s="21">
        <f>+Inputs!B48</f>
        <v>50860</v>
      </c>
      <c r="I48" s="10">
        <f>+Inputs!A48</f>
        <v>3.76999999999999E-2</v>
      </c>
      <c r="J48" s="17">
        <f t="shared" si="5"/>
        <v>0.03</v>
      </c>
      <c r="K48" s="10">
        <f t="shared" si="6"/>
        <v>6.7699999999999899E-2</v>
      </c>
      <c r="M48" s="18">
        <f t="shared" si="7"/>
        <v>0</v>
      </c>
      <c r="N48" s="15">
        <f t="shared" si="8"/>
        <v>0</v>
      </c>
      <c r="O48" s="18">
        <f t="shared" si="9"/>
        <v>0</v>
      </c>
      <c r="P48" s="18">
        <f t="shared" si="10"/>
        <v>0</v>
      </c>
    </row>
    <row r="49" spans="1:16" x14ac:dyDescent="0.25">
      <c r="A49" s="21">
        <f>+Inputs!E49</f>
        <v>51227</v>
      </c>
      <c r="B49" s="21">
        <f>+Inputs!F49</f>
        <v>51591</v>
      </c>
      <c r="D49" s="14">
        <f>+Inputs!G49</f>
        <v>150000</v>
      </c>
      <c r="E49" s="15">
        <f t="shared" si="4"/>
        <v>129000</v>
      </c>
      <c r="F49" s="14">
        <f t="shared" si="3"/>
        <v>0</v>
      </c>
      <c r="H49" s="21">
        <f>+Inputs!B49</f>
        <v>51226</v>
      </c>
      <c r="I49" s="10">
        <f>+Inputs!A49</f>
        <v>3.7799999999999903E-2</v>
      </c>
      <c r="J49" s="17">
        <f t="shared" si="5"/>
        <v>0.03</v>
      </c>
      <c r="K49" s="10">
        <f t="shared" si="6"/>
        <v>6.7799999999999902E-2</v>
      </c>
      <c r="M49" s="18">
        <f t="shared" si="7"/>
        <v>0</v>
      </c>
      <c r="N49" s="15">
        <f t="shared" si="8"/>
        <v>0</v>
      </c>
      <c r="O49" s="18">
        <f t="shared" si="9"/>
        <v>0</v>
      </c>
      <c r="P49" s="18">
        <f t="shared" si="10"/>
        <v>0</v>
      </c>
    </row>
    <row r="50" spans="1:16" x14ac:dyDescent="0.25">
      <c r="A50" s="21">
        <f>+Inputs!E50</f>
        <v>51592</v>
      </c>
      <c r="B50" s="21">
        <f>+Inputs!F50</f>
        <v>51956</v>
      </c>
      <c r="D50" s="14">
        <f>+Inputs!G50</f>
        <v>155000</v>
      </c>
      <c r="E50" s="15">
        <f t="shared" si="4"/>
        <v>134000</v>
      </c>
      <c r="F50" s="14">
        <f t="shared" si="3"/>
        <v>0</v>
      </c>
      <c r="H50" s="21">
        <f>+Inputs!B50</f>
        <v>51591</v>
      </c>
      <c r="I50" s="10">
        <f>+Inputs!A50</f>
        <v>3.7899999999999899E-2</v>
      </c>
      <c r="J50" s="17">
        <f t="shared" si="5"/>
        <v>0.03</v>
      </c>
      <c r="K50" s="10">
        <f t="shared" si="6"/>
        <v>6.7899999999999905E-2</v>
      </c>
      <c r="M50" s="18">
        <f t="shared" si="7"/>
        <v>0</v>
      </c>
      <c r="N50" s="15">
        <f t="shared" si="8"/>
        <v>0</v>
      </c>
      <c r="O50" s="18">
        <f t="shared" si="9"/>
        <v>0</v>
      </c>
      <c r="P50" s="18">
        <f t="shared" si="10"/>
        <v>0</v>
      </c>
    </row>
    <row r="51" spans="1:16" x14ac:dyDescent="0.25">
      <c r="A51" s="21">
        <f>+Inputs!E51</f>
        <v>51957</v>
      </c>
      <c r="B51" s="21">
        <f>+Inputs!F51</f>
        <v>52321</v>
      </c>
      <c r="D51" s="14">
        <f>+Inputs!G51</f>
        <v>160000</v>
      </c>
      <c r="E51" s="15">
        <f t="shared" si="4"/>
        <v>139000</v>
      </c>
      <c r="F51" s="14">
        <f t="shared" si="3"/>
        <v>0</v>
      </c>
      <c r="H51" s="21">
        <f>+Inputs!B51</f>
        <v>51956</v>
      </c>
      <c r="I51" s="10">
        <f>+Inputs!A51</f>
        <v>3.7999999999999902E-2</v>
      </c>
      <c r="J51" s="17">
        <f t="shared" si="5"/>
        <v>0.03</v>
      </c>
      <c r="K51" s="10">
        <f t="shared" si="6"/>
        <v>6.7999999999999894E-2</v>
      </c>
      <c r="M51" s="18">
        <f t="shared" si="7"/>
        <v>0</v>
      </c>
      <c r="N51" s="15">
        <f t="shared" si="8"/>
        <v>0</v>
      </c>
      <c r="O51" s="18">
        <f t="shared" si="9"/>
        <v>0</v>
      </c>
      <c r="P51" s="18">
        <f t="shared" si="10"/>
        <v>0</v>
      </c>
    </row>
    <row r="52" spans="1:16" x14ac:dyDescent="0.25">
      <c r="A52" s="21">
        <f>+Inputs!E52</f>
        <v>52322</v>
      </c>
      <c r="B52" s="21">
        <f>+Inputs!F52</f>
        <v>52687</v>
      </c>
      <c r="D52" s="14">
        <f>+Inputs!G52</f>
        <v>165000</v>
      </c>
      <c r="E52" s="15">
        <f t="shared" si="4"/>
        <v>144000</v>
      </c>
      <c r="F52" s="14">
        <f t="shared" si="3"/>
        <v>0</v>
      </c>
      <c r="H52" s="21">
        <f>+Inputs!B52</f>
        <v>52321</v>
      </c>
      <c r="I52" s="10">
        <f>+Inputs!A52</f>
        <v>3.8099999999999898E-2</v>
      </c>
      <c r="J52" s="17">
        <f t="shared" si="5"/>
        <v>0.03</v>
      </c>
      <c r="K52" s="10">
        <f t="shared" si="6"/>
        <v>6.8099999999999897E-2</v>
      </c>
      <c r="M52" s="18">
        <f t="shared" si="7"/>
        <v>0</v>
      </c>
      <c r="N52" s="15">
        <f t="shared" si="8"/>
        <v>0</v>
      </c>
      <c r="O52" s="18">
        <f t="shared" si="9"/>
        <v>0</v>
      </c>
      <c r="P52" s="18">
        <f t="shared" si="10"/>
        <v>0</v>
      </c>
    </row>
    <row r="53" spans="1:16" x14ac:dyDescent="0.25">
      <c r="A53" s="21">
        <f>+Inputs!E53</f>
        <v>52688</v>
      </c>
      <c r="B53" s="21">
        <f>+Inputs!F53</f>
        <v>53052</v>
      </c>
      <c r="D53" s="14">
        <f>+Inputs!G53</f>
        <v>170000</v>
      </c>
      <c r="E53" s="15">
        <f t="shared" si="4"/>
        <v>149000</v>
      </c>
      <c r="F53" s="14">
        <f t="shared" si="3"/>
        <v>0</v>
      </c>
      <c r="H53" s="21">
        <f>+Inputs!B53</f>
        <v>52687</v>
      </c>
      <c r="I53" s="10">
        <f>+Inputs!A53</f>
        <v>3.8199999999999901E-2</v>
      </c>
      <c r="J53" s="17">
        <f t="shared" si="5"/>
        <v>0.03</v>
      </c>
      <c r="K53" s="10">
        <f t="shared" si="6"/>
        <v>6.81999999999999E-2</v>
      </c>
      <c r="M53" s="18">
        <f t="shared" si="7"/>
        <v>0</v>
      </c>
      <c r="N53" s="15">
        <f t="shared" si="8"/>
        <v>0</v>
      </c>
      <c r="O53" s="18">
        <f t="shared" si="9"/>
        <v>0</v>
      </c>
      <c r="P53" s="18">
        <f t="shared" si="10"/>
        <v>0</v>
      </c>
    </row>
    <row r="54" spans="1:16" ht="105" x14ac:dyDescent="0.25">
      <c r="P54" s="20" t="s">
        <v>25</v>
      </c>
    </row>
  </sheetData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Introduction</vt:lpstr>
      <vt:lpstr>Rules</vt:lpstr>
      <vt:lpstr>Inputs</vt:lpstr>
      <vt:lpstr>Conventional</vt:lpstr>
      <vt:lpstr>Introduction!OLE_LINK1</vt:lpstr>
      <vt:lpstr>Introduction!OLE_LINK4</vt:lpstr>
      <vt:lpstr>Introduction!OLE_LINK5</vt:lpstr>
      <vt:lpstr>Introduction!OLE_LINK6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Amin</dc:creator>
  <cp:lastModifiedBy>Mohammed Amin</cp:lastModifiedBy>
  <cp:lastPrinted>2011-06-27T22:02:38Z</cp:lastPrinted>
  <dcterms:created xsi:type="dcterms:W3CDTF">2011-06-27T20:14:40Z</dcterms:created>
  <dcterms:modified xsi:type="dcterms:W3CDTF">2014-04-04T19:37:00Z</dcterms:modified>
</cp:coreProperties>
</file>