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ohammed Amin\Creative Cloud Files\Local_sites\MohammedAmin\Finance\Spreadsheets\"/>
    </mc:Choice>
  </mc:AlternateContent>
  <bookViews>
    <workbookView xWindow="0" yWindow="0" windowWidth="28800" windowHeight="11940" activeTab="2"/>
  </bookViews>
  <sheets>
    <sheet name="Simple case" sheetId="2" r:id="rId1"/>
    <sheet name="Investment" sheetId="1" r:id="rId2"/>
    <sheet name="Explanation" sheetId="3" r:id="rId3"/>
  </sheets>
  <calcPr calcId="171027"/>
</workbook>
</file>

<file path=xl/calcChain.xml><?xml version="1.0" encoding="utf-8"?>
<calcChain xmlns="http://schemas.openxmlformats.org/spreadsheetml/2006/main">
  <c r="A58" i="3" l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B54" i="3"/>
  <c r="B55" i="3" s="1"/>
  <c r="B41" i="3"/>
  <c r="B42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B3" i="3"/>
  <c r="B4" i="3" s="1"/>
  <c r="D7" i="2"/>
  <c r="D8" i="2"/>
  <c r="D9" i="2"/>
  <c r="D10" i="2"/>
  <c r="D11" i="2"/>
  <c r="D12" i="2"/>
  <c r="D13" i="2"/>
  <c r="D14" i="2"/>
  <c r="D15" i="2"/>
  <c r="D16" i="2"/>
  <c r="D6" i="2"/>
  <c r="D18" i="2" s="1"/>
  <c r="I7" i="1" l="1"/>
  <c r="C20" i="2"/>
  <c r="C7" i="2" l="1"/>
  <c r="C8" i="2"/>
  <c r="C9" i="2"/>
  <c r="C10" i="2"/>
  <c r="C11" i="2"/>
  <c r="C12" i="2"/>
  <c r="C13" i="2"/>
  <c r="C14" i="2"/>
  <c r="C15" i="2"/>
  <c r="C16" i="2"/>
  <c r="C6" i="2"/>
  <c r="C18" i="2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B6" i="1"/>
  <c r="D11" i="1" s="1"/>
  <c r="J40" i="1"/>
  <c r="D9" i="1" l="1"/>
  <c r="B7" i="1"/>
  <c r="D10" i="1"/>
  <c r="F6" i="1"/>
  <c r="D40" i="1"/>
  <c r="D26" i="1"/>
  <c r="D25" i="1"/>
  <c r="D16" i="1"/>
  <c r="D39" i="1"/>
  <c r="D31" i="1"/>
  <c r="D23" i="1"/>
  <c r="D15" i="1"/>
  <c r="D18" i="1"/>
  <c r="D33" i="1"/>
  <c r="D32" i="1"/>
  <c r="D38" i="1"/>
  <c r="D30" i="1"/>
  <c r="D22" i="1"/>
  <c r="D14" i="1"/>
  <c r="D17" i="1"/>
  <c r="D24" i="1"/>
  <c r="D37" i="1"/>
  <c r="D29" i="1"/>
  <c r="D21" i="1"/>
  <c r="D13" i="1"/>
  <c r="D34" i="1"/>
  <c r="D36" i="1"/>
  <c r="D28" i="1"/>
  <c r="D20" i="1"/>
  <c r="D12" i="1"/>
  <c r="D35" i="1"/>
  <c r="D27" i="1"/>
  <c r="D19" i="1"/>
  <c r="J10" i="1"/>
  <c r="J12" i="1"/>
  <c r="J13" i="1"/>
  <c r="J14" i="1"/>
  <c r="J15" i="1"/>
  <c r="J17" i="1"/>
  <c r="J18" i="1"/>
  <c r="J19" i="1"/>
  <c r="J20" i="1"/>
  <c r="J21" i="1"/>
  <c r="J22" i="1"/>
  <c r="J24" i="1"/>
  <c r="J25" i="1"/>
  <c r="J26" i="1"/>
  <c r="J27" i="1"/>
  <c r="J29" i="1"/>
  <c r="J30" i="1"/>
  <c r="J31" i="1"/>
  <c r="J32" i="1"/>
  <c r="J33" i="1"/>
  <c r="J34" i="1"/>
  <c r="J36" i="1"/>
  <c r="J37" i="1"/>
  <c r="J38" i="1"/>
  <c r="J39" i="1"/>
  <c r="D6" i="1" l="1"/>
  <c r="K9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J35" i="1"/>
  <c r="J28" i="1"/>
  <c r="J23" i="1"/>
  <c r="J16" i="1"/>
  <c r="J11" i="1"/>
  <c r="J9" i="1" l="1"/>
  <c r="L9" i="1"/>
  <c r="I10" i="1" s="1"/>
  <c r="B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10" i="1" l="1"/>
  <c r="L10" i="1" s="1"/>
  <c r="I11" i="1" s="1"/>
  <c r="K11" i="1" s="1"/>
  <c r="L11" i="1" l="1"/>
  <c r="I12" i="1" s="1"/>
  <c r="K12" i="1" s="1"/>
  <c r="L12" i="1" s="1"/>
  <c r="I13" i="1" s="1"/>
  <c r="K13" i="1" l="1"/>
  <c r="L13" i="1" l="1"/>
  <c r="I14" i="1" s="1"/>
  <c r="K14" i="1" s="1"/>
  <c r="L14" i="1" l="1"/>
  <c r="I15" i="1" s="1"/>
  <c r="K15" i="1" s="1"/>
  <c r="L15" i="1" s="1"/>
  <c r="I16" i="1" s="1"/>
  <c r="K16" i="1" l="1"/>
  <c r="L16" i="1"/>
  <c r="I17" i="1" s="1"/>
  <c r="K17" i="1" l="1"/>
  <c r="L17" i="1" s="1"/>
  <c r="I18" i="1" s="1"/>
  <c r="K18" i="1" l="1"/>
  <c r="L18" i="1" s="1"/>
  <c r="I19" i="1" s="1"/>
  <c r="K19" i="1" l="1"/>
  <c r="L19" i="1" s="1"/>
  <c r="I20" i="1" s="1"/>
  <c r="K20" i="1" l="1"/>
  <c r="L20" i="1" s="1"/>
  <c r="I21" i="1" s="1"/>
  <c r="K21" i="1" l="1"/>
  <c r="L21" i="1" s="1"/>
  <c r="I22" i="1" s="1"/>
  <c r="K22" i="1" l="1"/>
  <c r="L22" i="1" s="1"/>
  <c r="I23" i="1" s="1"/>
  <c r="K23" i="1" l="1"/>
  <c r="L23" i="1" s="1"/>
  <c r="I24" i="1" s="1"/>
  <c r="K24" i="1" l="1"/>
  <c r="L24" i="1" s="1"/>
  <c r="I25" i="1" s="1"/>
  <c r="K25" i="1" l="1"/>
  <c r="L25" i="1"/>
  <c r="I26" i="1" s="1"/>
  <c r="K26" i="1" l="1"/>
  <c r="L26" i="1" s="1"/>
  <c r="I27" i="1" s="1"/>
  <c r="K27" i="1" l="1"/>
  <c r="L27" i="1" s="1"/>
  <c r="I28" i="1" s="1"/>
  <c r="K28" i="1" l="1"/>
  <c r="L28" i="1" s="1"/>
  <c r="I29" i="1" s="1"/>
  <c r="K29" i="1" l="1"/>
  <c r="L29" i="1" s="1"/>
  <c r="I30" i="1" s="1"/>
  <c r="K30" i="1" l="1"/>
  <c r="L30" i="1" s="1"/>
  <c r="I31" i="1" s="1"/>
  <c r="K31" i="1" l="1"/>
  <c r="L31" i="1" s="1"/>
  <c r="I32" i="1" s="1"/>
  <c r="K32" i="1" l="1"/>
  <c r="L32" i="1" s="1"/>
  <c r="I33" i="1" s="1"/>
  <c r="K33" i="1" l="1"/>
  <c r="L33" i="1"/>
  <c r="I34" i="1" s="1"/>
  <c r="K34" i="1" l="1"/>
  <c r="L34" i="1"/>
  <c r="I35" i="1" s="1"/>
  <c r="K35" i="1" l="1"/>
  <c r="L35" i="1" s="1"/>
  <c r="I36" i="1" s="1"/>
  <c r="K36" i="1" l="1"/>
  <c r="L36" i="1" s="1"/>
  <c r="I37" i="1" s="1"/>
  <c r="K37" i="1" l="1"/>
  <c r="L37" i="1"/>
  <c r="I38" i="1" s="1"/>
  <c r="K38" i="1" l="1"/>
  <c r="L38" i="1"/>
  <c r="I39" i="1" s="1"/>
  <c r="K39" i="1" l="1"/>
  <c r="L39" i="1"/>
  <c r="I40" i="1" s="1"/>
  <c r="K40" i="1" l="1"/>
  <c r="L40" i="1"/>
</calcChain>
</file>

<file path=xl/sharedStrings.xml><?xml version="1.0" encoding="utf-8"?>
<sst xmlns="http://schemas.openxmlformats.org/spreadsheetml/2006/main" count="44" uniqueCount="30">
  <si>
    <t>Date</t>
  </si>
  <si>
    <t>Month ending</t>
  </si>
  <si>
    <t>Net cash (out) in</t>
  </si>
  <si>
    <t>IRR monthly</t>
  </si>
  <si>
    <t>Net cash out=net gain</t>
  </si>
  <si>
    <t>Check of IRR calculation</t>
  </si>
  <si>
    <t>Opening value</t>
  </si>
  <si>
    <t>Closing value</t>
  </si>
  <si>
    <t>Add cash net if negative, withdraw if positive</t>
  </si>
  <si>
    <t>Monthly return</t>
  </si>
  <si>
    <t>Period</t>
  </si>
  <si>
    <t>NPV at IRR</t>
  </si>
  <si>
    <t>NPV at monthly return</t>
  </si>
  <si>
    <t>Simple NPV calculation</t>
  </si>
  <si>
    <t>Discount rate</t>
  </si>
  <si>
    <t>Time</t>
  </si>
  <si>
    <t>Cash flow</t>
  </si>
  <si>
    <t>NPV = total</t>
  </si>
  <si>
    <t>PV of each cash flow</t>
  </si>
  <si>
    <t>Excel IRR of above cash flows</t>
  </si>
  <si>
    <t>IRR annually</t>
  </si>
  <si>
    <t>Investment return on opening amount at specified monthly return rate</t>
  </si>
  <si>
    <t>Annual return</t>
  </si>
  <si>
    <t>Illustration of how Excel's IRR function gives wrong answers if there are blank cells in the range</t>
  </si>
  <si>
    <t>NPV using Excel's monthly IRR</t>
  </si>
  <si>
    <t>NPV using  monthly return calculated using bank account model</t>
  </si>
  <si>
    <t>Base case calculations</t>
  </si>
  <si>
    <t>Excel has treated the blank cells as if they did not exist. Accordingly it has calculated actually IRR for the set of cash flows below.</t>
  </si>
  <si>
    <t>If in the original set of cash flows, zero is inserted in the cells where no cash flow arises, Excel sees the correct spacing of the periods and then computes a correct IRR</t>
  </si>
  <si>
    <t>This is the same figure as calculated using the bank account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</si>
</sst>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F800]dddd\,\ mmmm\ dd\,\ yyyy"/>
    <numFmt numFmtId="165" formatCode="0.0%"/>
    <numFmt numFmtId="166" formatCode="dd/mm/yyyy;@"/>
    <numFmt numFmtId="167" formatCode="0.000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3" fontId="0" fillId="0" borderId="0" xfId="1" applyFont="1"/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3" fontId="0" fillId="0" borderId="0" xfId="0" applyNumberFormat="1"/>
    <xf numFmtId="9" fontId="0" fillId="0" borderId="0" xfId="2" applyFont="1"/>
    <xf numFmtId="4" fontId="0" fillId="0" borderId="0" xfId="0" applyNumberFormat="1"/>
    <xf numFmtId="166" fontId="0" fillId="0" borderId="0" xfId="0" applyNumberFormat="1"/>
    <xf numFmtId="165" fontId="18" fillId="0" borderId="0" xfId="0" applyNumberFormat="1" applyFont="1" applyFill="1"/>
    <xf numFmtId="43" fontId="0" fillId="0" borderId="10" xfId="0" applyNumberFormat="1" applyBorder="1"/>
    <xf numFmtId="43" fontId="0" fillId="0" borderId="0" xfId="0" applyNumberFormat="1" applyBorder="1"/>
    <xf numFmtId="0" fontId="0" fillId="0" borderId="0" xfId="1" applyNumberFormat="1" applyFont="1"/>
    <xf numFmtId="2" fontId="18" fillId="0" borderId="0" xfId="0" applyNumberFormat="1" applyFont="1" applyFill="1"/>
    <xf numFmtId="9" fontId="16" fillId="0" borderId="0" xfId="2" applyFont="1" applyAlignment="1">
      <alignment horizontal="right"/>
    </xf>
    <xf numFmtId="2" fontId="0" fillId="0" borderId="0" xfId="0" applyNumberFormat="1"/>
    <xf numFmtId="2" fontId="16" fillId="0" borderId="0" xfId="0" applyNumberFormat="1" applyFont="1"/>
    <xf numFmtId="165" fontId="0" fillId="0" borderId="0" xfId="2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167" fontId="0" fillId="33" borderId="0" xfId="2" applyNumberFormat="1" applyFont="1" applyFill="1"/>
    <xf numFmtId="167" fontId="0" fillId="0" borderId="0" xfId="2" applyNumberFormat="1" applyFont="1"/>
    <xf numFmtId="9" fontId="16" fillId="0" borderId="0" xfId="2" applyFont="1" applyAlignment="1">
      <alignment horizontal="right" wrapText="1"/>
    </xf>
    <xf numFmtId="0" fontId="0" fillId="0" borderId="0" xfId="0" applyNumberFormat="1"/>
    <xf numFmtId="165" fontId="18" fillId="34" borderId="0" xfId="0" applyNumberFormat="1" applyFont="1" applyFill="1"/>
    <xf numFmtId="2" fontId="18" fillId="34" borderId="0" xfId="0" applyNumberFormat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0" sqref="G10"/>
    </sheetView>
  </sheetViews>
  <sheetFormatPr defaultRowHeight="12.75" x14ac:dyDescent="0.2"/>
  <cols>
    <col min="1" max="1" width="16.28515625" customWidth="1"/>
    <col min="2" max="2" width="13.7109375" customWidth="1"/>
    <col min="3" max="3" width="10.28515625" customWidth="1"/>
    <col min="4" max="4" width="13.5703125" customWidth="1"/>
  </cols>
  <sheetData>
    <row r="1" spans="1:6" x14ac:dyDescent="0.2">
      <c r="B1" s="3" t="s">
        <v>13</v>
      </c>
    </row>
    <row r="3" spans="1:6" x14ac:dyDescent="0.2">
      <c r="B3" t="s">
        <v>14</v>
      </c>
      <c r="C3" s="18">
        <v>0.05</v>
      </c>
      <c r="D3" s="22">
        <v>0.12281631633284529</v>
      </c>
      <c r="F3" s="18"/>
    </row>
    <row r="5" spans="1:6" ht="38.25" x14ac:dyDescent="0.2">
      <c r="A5" s="5" t="s">
        <v>15</v>
      </c>
      <c r="B5" s="5" t="s">
        <v>16</v>
      </c>
      <c r="C5" s="4" t="s">
        <v>18</v>
      </c>
      <c r="D5" s="4" t="s">
        <v>18</v>
      </c>
    </row>
    <row r="6" spans="1:6" x14ac:dyDescent="0.2">
      <c r="A6">
        <v>0</v>
      </c>
      <c r="B6">
        <v>-400</v>
      </c>
      <c r="C6" s="16">
        <f t="shared" ref="C6:C16" si="0">B6/(1+$C$3)^A6</f>
        <v>-400</v>
      </c>
      <c r="D6" s="16">
        <f>B6/(1+$D$3)^A6</f>
        <v>-400</v>
      </c>
    </row>
    <row r="7" spans="1:6" x14ac:dyDescent="0.2">
      <c r="A7">
        <v>1</v>
      </c>
      <c r="B7">
        <v>20</v>
      </c>
      <c r="C7" s="16">
        <f t="shared" si="0"/>
        <v>19.047619047619047</v>
      </c>
      <c r="D7" s="16">
        <f t="shared" ref="D7:D16" si="1">B7/(1+$D$3)^A7</f>
        <v>17.812352482835887</v>
      </c>
    </row>
    <row r="8" spans="1:6" x14ac:dyDescent="0.2">
      <c r="A8">
        <v>2</v>
      </c>
      <c r="B8">
        <v>30</v>
      </c>
      <c r="C8" s="16">
        <f t="shared" si="0"/>
        <v>27.210884353741495</v>
      </c>
      <c r="D8" s="16">
        <f t="shared" si="1"/>
        <v>23.795992572959232</v>
      </c>
    </row>
    <row r="9" spans="1:6" x14ac:dyDescent="0.2">
      <c r="A9">
        <v>3</v>
      </c>
      <c r="B9">
        <v>40</v>
      </c>
      <c r="C9" s="16">
        <f t="shared" si="0"/>
        <v>34.553503941259038</v>
      </c>
      <c r="D9" s="16">
        <f t="shared" si="1"/>
        <v>28.257507159232979</v>
      </c>
    </row>
    <row r="10" spans="1:6" x14ac:dyDescent="0.2">
      <c r="A10">
        <v>4</v>
      </c>
      <c r="B10">
        <v>50</v>
      </c>
      <c r="C10" s="16">
        <f t="shared" si="0"/>
        <v>41.1351237395941</v>
      </c>
      <c r="D10" s="16">
        <f t="shared" si="1"/>
        <v>31.458292362907272</v>
      </c>
    </row>
    <row r="11" spans="1:6" x14ac:dyDescent="0.2">
      <c r="A11">
        <v>5</v>
      </c>
      <c r="B11">
        <v>60</v>
      </c>
      <c r="C11" s="16">
        <f t="shared" si="0"/>
        <v>47.011569988107539</v>
      </c>
      <c r="D11" s="16">
        <f t="shared" si="1"/>
        <v>33.620771524572518</v>
      </c>
    </row>
    <row r="12" spans="1:6" x14ac:dyDescent="0.2">
      <c r="A12">
        <v>6</v>
      </c>
      <c r="B12">
        <v>70</v>
      </c>
      <c r="C12" s="16">
        <f t="shared" si="0"/>
        <v>52.23507776456394</v>
      </c>
      <c r="D12" s="16">
        <f t="shared" si="1"/>
        <v>34.933793599867016</v>
      </c>
    </row>
    <row r="13" spans="1:6" x14ac:dyDescent="0.2">
      <c r="A13">
        <v>7</v>
      </c>
      <c r="B13">
        <v>150</v>
      </c>
      <c r="C13" s="16">
        <f t="shared" si="0"/>
        <v>106.60219951951822</v>
      </c>
      <c r="D13" s="16">
        <f t="shared" si="1"/>
        <v>66.669969124657243</v>
      </c>
    </row>
    <row r="14" spans="1:6" x14ac:dyDescent="0.2">
      <c r="A14">
        <v>8</v>
      </c>
      <c r="B14">
        <v>200</v>
      </c>
      <c r="C14" s="16">
        <f t="shared" si="0"/>
        <v>135.36787240573744</v>
      </c>
      <c r="D14" s="16">
        <f t="shared" si="1"/>
        <v>79.16993267121201</v>
      </c>
    </row>
    <row r="15" spans="1:6" x14ac:dyDescent="0.2">
      <c r="A15">
        <v>9</v>
      </c>
      <c r="B15">
        <v>150</v>
      </c>
      <c r="C15" s="16">
        <f t="shared" si="0"/>
        <v>96.691337432669599</v>
      </c>
      <c r="D15" s="16">
        <f t="shared" si="1"/>
        <v>52.882603004325482</v>
      </c>
    </row>
    <row r="16" spans="1:6" x14ac:dyDescent="0.2">
      <c r="A16">
        <v>10</v>
      </c>
      <c r="B16">
        <v>100</v>
      </c>
      <c r="C16" s="16">
        <f t="shared" si="0"/>
        <v>61.391325354075931</v>
      </c>
      <c r="D16" s="16">
        <f t="shared" si="1"/>
        <v>31.398785497430723</v>
      </c>
    </row>
    <row r="17" spans="1:4" x14ac:dyDescent="0.2">
      <c r="D17" s="16"/>
    </row>
    <row r="18" spans="1:4" x14ac:dyDescent="0.2">
      <c r="B18" s="5" t="s">
        <v>17</v>
      </c>
      <c r="C18" s="17">
        <f>SUM(C6:C17)</f>
        <v>221.24651354688643</v>
      </c>
      <c r="D18" s="17">
        <f>SUM(D6:D17)</f>
        <v>3.907985046680551E-13</v>
      </c>
    </row>
    <row r="20" spans="1:4" x14ac:dyDescent="0.2">
      <c r="A20" s="3" t="s">
        <v>19</v>
      </c>
      <c r="C20" s="19">
        <f>IRR(B6:B16,0.1)</f>
        <v>0.12281631633284529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B13" sqref="B13"/>
    </sheetView>
  </sheetViews>
  <sheetFormatPr defaultRowHeight="12.75" x14ac:dyDescent="0.2"/>
  <cols>
    <col min="1" max="1" width="23.7109375" customWidth="1"/>
    <col min="2" max="3" width="12.28515625" customWidth="1"/>
    <col min="4" max="6" width="15.140625" customWidth="1"/>
    <col min="8" max="8" width="17.5703125" customWidth="1"/>
    <col min="9" max="9" width="10.28515625" bestFit="1" customWidth="1"/>
    <col min="10" max="10" width="10.7109375" customWidth="1"/>
    <col min="11" max="11" width="11.42578125" customWidth="1"/>
    <col min="12" max="13" width="10.28515625" bestFit="1" customWidth="1"/>
  </cols>
  <sheetData>
    <row r="1" spans="1:12" x14ac:dyDescent="0.2">
      <c r="A1" s="3" t="s">
        <v>23</v>
      </c>
    </row>
    <row r="2" spans="1:12" x14ac:dyDescent="0.2">
      <c r="H2" s="3" t="s">
        <v>5</v>
      </c>
    </row>
    <row r="3" spans="1:12" ht="13.5" thickBot="1" x14ac:dyDescent="0.25">
      <c r="A3" t="s">
        <v>4</v>
      </c>
      <c r="B3" s="11">
        <f>SUM(B9:B66)</f>
        <v>3048.3999999999996</v>
      </c>
      <c r="C3" s="12"/>
      <c r="D3" s="12"/>
      <c r="E3" s="12"/>
      <c r="F3" s="12"/>
    </row>
    <row r="4" spans="1:12" ht="13.5" thickTop="1" x14ac:dyDescent="0.2">
      <c r="B4" s="7"/>
      <c r="C4" s="7"/>
      <c r="D4" s="7"/>
      <c r="E4" s="7"/>
      <c r="F4" s="7"/>
    </row>
    <row r="5" spans="1:12" ht="63.75" x14ac:dyDescent="0.2">
      <c r="B5" s="7"/>
      <c r="C5" s="7"/>
      <c r="D5" s="23" t="s">
        <v>24</v>
      </c>
      <c r="E5" s="15"/>
      <c r="F5" s="23" t="s">
        <v>25</v>
      </c>
    </row>
    <row r="6" spans="1:12" x14ac:dyDescent="0.2">
      <c r="A6" t="s">
        <v>3</v>
      </c>
      <c r="B6" s="25">
        <f>IRR(B9:B40,0.1%)</f>
        <v>4.9424575216407529E-2</v>
      </c>
      <c r="C6" s="10"/>
      <c r="D6" s="26">
        <f>SUM(D9:D40)</f>
        <v>-6393.0210274300807</v>
      </c>
      <c r="E6" s="14"/>
      <c r="F6" s="14">
        <f>SUM(F9:F40)</f>
        <v>-3.044342520297505E-6</v>
      </c>
      <c r="H6" s="20" t="s">
        <v>9</v>
      </c>
      <c r="I6" s="21">
        <v>9.1807706438346848E-3</v>
      </c>
    </row>
    <row r="7" spans="1:12" x14ac:dyDescent="0.2">
      <c r="A7" t="s">
        <v>20</v>
      </c>
      <c r="B7" s="18">
        <f>((1+B6)^12)-1</f>
        <v>0.78408179826891033</v>
      </c>
      <c r="H7" t="s">
        <v>22</v>
      </c>
      <c r="I7" s="18">
        <f>(1+I6)^12-1</f>
        <v>0.11590596821005206</v>
      </c>
    </row>
    <row r="8" spans="1:12" ht="89.25" x14ac:dyDescent="0.2">
      <c r="A8" s="5" t="s">
        <v>1</v>
      </c>
      <c r="B8" s="4" t="s">
        <v>2</v>
      </c>
      <c r="C8" s="4" t="s">
        <v>10</v>
      </c>
      <c r="D8" s="4" t="s">
        <v>11</v>
      </c>
      <c r="E8" s="4" t="s">
        <v>10</v>
      </c>
      <c r="F8" s="4" t="s">
        <v>12</v>
      </c>
      <c r="H8" s="4" t="s">
        <v>0</v>
      </c>
      <c r="I8" s="4" t="s">
        <v>6</v>
      </c>
      <c r="J8" s="4" t="s">
        <v>8</v>
      </c>
      <c r="K8" s="4" t="s">
        <v>21</v>
      </c>
      <c r="L8" s="4" t="s">
        <v>7</v>
      </c>
    </row>
    <row r="9" spans="1:12" x14ac:dyDescent="0.2">
      <c r="A9" s="2">
        <v>41790</v>
      </c>
      <c r="B9" s="1">
        <v>-7962.64</v>
      </c>
      <c r="C9" s="13">
        <v>0</v>
      </c>
      <c r="D9" s="1">
        <f>B9/((1+$B$6)^C9)</f>
        <v>-7962.64</v>
      </c>
      <c r="E9" s="13">
        <v>0</v>
      </c>
      <c r="F9" s="1">
        <f t="shared" ref="F9:F40" si="0">+B9/((1+$I$6)^E9)</f>
        <v>-7962.64</v>
      </c>
      <c r="H9" s="9">
        <v>41790</v>
      </c>
      <c r="I9" s="1">
        <v>0</v>
      </c>
      <c r="J9" s="1">
        <f t="shared" ref="J9:J40" si="1">-B9</f>
        <v>7962.64</v>
      </c>
      <c r="K9" s="1">
        <f t="shared" ref="K9:K40" si="2">I9*$I$6</f>
        <v>0</v>
      </c>
      <c r="L9" s="1">
        <f t="shared" ref="L9:L39" si="3">SUM(I9:K9)</f>
        <v>7962.64</v>
      </c>
    </row>
    <row r="10" spans="1:12" x14ac:dyDescent="0.2">
      <c r="A10" s="2">
        <f t="shared" ref="A10:A40" si="4">+A9+365.25/12</f>
        <v>41820.4375</v>
      </c>
      <c r="B10" s="1"/>
      <c r="C10" s="13">
        <v>1</v>
      </c>
      <c r="D10" s="1">
        <f t="shared" ref="D10:D40" si="5">B10/((1+$B$6)^C10)</f>
        <v>0</v>
      </c>
      <c r="E10" s="13">
        <v>1</v>
      </c>
      <c r="F10" s="1">
        <f t="shared" si="0"/>
        <v>0</v>
      </c>
      <c r="H10" s="9">
        <f t="shared" ref="H10:H40" si="6">+H9+365.25/12</f>
        <v>41820.4375</v>
      </c>
      <c r="I10" s="1">
        <f>+L9</f>
        <v>7962.64</v>
      </c>
      <c r="J10" s="1">
        <f t="shared" si="1"/>
        <v>0</v>
      </c>
      <c r="K10" s="1">
        <f t="shared" si="2"/>
        <v>73.103171559423814</v>
      </c>
      <c r="L10" s="1">
        <f t="shared" si="3"/>
        <v>8035.7431715594239</v>
      </c>
    </row>
    <row r="11" spans="1:12" x14ac:dyDescent="0.2">
      <c r="A11" s="2">
        <f t="shared" si="4"/>
        <v>41850.875</v>
      </c>
      <c r="B11" s="1">
        <v>157.32</v>
      </c>
      <c r="C11" s="13">
        <v>2</v>
      </c>
      <c r="D11" s="1">
        <f>B11/((1+$B$6)^C11)</f>
        <v>142.8504054366519</v>
      </c>
      <c r="E11" s="13">
        <v>2</v>
      </c>
      <c r="F11" s="1">
        <f t="shared" si="0"/>
        <v>154.47066078524387</v>
      </c>
      <c r="H11" s="9">
        <f t="shared" si="6"/>
        <v>41850.875</v>
      </c>
      <c r="I11" s="1">
        <f t="shared" ref="I11:I17" si="7">+L10</f>
        <v>8035.7431715594239</v>
      </c>
      <c r="J11" s="1">
        <f t="shared" si="1"/>
        <v>-157.32</v>
      </c>
      <c r="K11" s="1">
        <f t="shared" si="2"/>
        <v>73.774315010847786</v>
      </c>
      <c r="L11" s="1">
        <f t="shared" si="3"/>
        <v>7952.1974865702723</v>
      </c>
    </row>
    <row r="12" spans="1:12" x14ac:dyDescent="0.2">
      <c r="A12" s="2">
        <f t="shared" si="4"/>
        <v>41881.3125</v>
      </c>
      <c r="B12" s="1"/>
      <c r="C12" s="13">
        <v>3</v>
      </c>
      <c r="D12" s="1">
        <f t="shared" si="5"/>
        <v>0</v>
      </c>
      <c r="E12" s="13">
        <v>3</v>
      </c>
      <c r="F12" s="1">
        <f t="shared" si="0"/>
        <v>0</v>
      </c>
      <c r="H12" s="9">
        <f t="shared" si="6"/>
        <v>41881.3125</v>
      </c>
      <c r="I12" s="1">
        <f t="shared" si="7"/>
        <v>7952.1974865702723</v>
      </c>
      <c r="J12" s="1">
        <f t="shared" si="1"/>
        <v>0</v>
      </c>
      <c r="K12" s="1">
        <f t="shared" si="2"/>
        <v>73.007301238680327</v>
      </c>
      <c r="L12" s="1">
        <f t="shared" si="3"/>
        <v>8025.2047878089525</v>
      </c>
    </row>
    <row r="13" spans="1:12" x14ac:dyDescent="0.2">
      <c r="A13" s="2">
        <f t="shared" si="4"/>
        <v>41911.75</v>
      </c>
      <c r="B13" s="1"/>
      <c r="C13" s="13">
        <v>4</v>
      </c>
      <c r="D13" s="1">
        <f t="shared" si="5"/>
        <v>0</v>
      </c>
      <c r="E13" s="13">
        <v>4</v>
      </c>
      <c r="F13" s="1">
        <f t="shared" si="0"/>
        <v>0</v>
      </c>
      <c r="H13" s="9">
        <f t="shared" si="6"/>
        <v>41911.75</v>
      </c>
      <c r="I13" s="1">
        <f t="shared" si="7"/>
        <v>8025.2047878089525</v>
      </c>
      <c r="J13" s="1">
        <f t="shared" si="1"/>
        <v>0</v>
      </c>
      <c r="K13" s="1">
        <f t="shared" si="2"/>
        <v>73.677564526677997</v>
      </c>
      <c r="L13" s="1">
        <f t="shared" si="3"/>
        <v>8098.8823523356305</v>
      </c>
    </row>
    <row r="14" spans="1:12" x14ac:dyDescent="0.2">
      <c r="A14" s="2">
        <f t="shared" si="4"/>
        <v>41942.1875</v>
      </c>
      <c r="B14" s="1"/>
      <c r="C14" s="13">
        <v>5</v>
      </c>
      <c r="D14" s="1">
        <f t="shared" si="5"/>
        <v>0</v>
      </c>
      <c r="E14" s="13">
        <v>5</v>
      </c>
      <c r="F14" s="1">
        <f t="shared" si="0"/>
        <v>0</v>
      </c>
      <c r="H14" s="9">
        <f t="shared" si="6"/>
        <v>41942.1875</v>
      </c>
      <c r="I14" s="1">
        <f t="shared" si="7"/>
        <v>8098.8823523356305</v>
      </c>
      <c r="J14" s="1">
        <f t="shared" si="1"/>
        <v>0</v>
      </c>
      <c r="K14" s="1">
        <f t="shared" si="2"/>
        <v>74.353981348193756</v>
      </c>
      <c r="L14" s="1">
        <f t="shared" si="3"/>
        <v>8173.2363336838243</v>
      </c>
    </row>
    <row r="15" spans="1:12" x14ac:dyDescent="0.2">
      <c r="A15" s="2">
        <f t="shared" si="4"/>
        <v>41972.625</v>
      </c>
      <c r="B15" s="1"/>
      <c r="C15" s="13">
        <v>6</v>
      </c>
      <c r="D15" s="1">
        <f t="shared" si="5"/>
        <v>0</v>
      </c>
      <c r="E15" s="13">
        <v>6</v>
      </c>
      <c r="F15" s="1">
        <f t="shared" si="0"/>
        <v>0</v>
      </c>
      <c r="H15" s="9">
        <f t="shared" si="6"/>
        <v>41972.625</v>
      </c>
      <c r="I15" s="1">
        <f t="shared" si="7"/>
        <v>8173.2363336838243</v>
      </c>
      <c r="J15" s="1">
        <f t="shared" si="1"/>
        <v>0</v>
      </c>
      <c r="K15" s="1">
        <f t="shared" si="2"/>
        <v>75.036608197407489</v>
      </c>
      <c r="L15" s="1">
        <f t="shared" si="3"/>
        <v>8248.2729418812323</v>
      </c>
    </row>
    <row r="16" spans="1:12" x14ac:dyDescent="0.2">
      <c r="A16" s="2">
        <f t="shared" si="4"/>
        <v>42003.0625</v>
      </c>
      <c r="B16" s="1">
        <v>-2310.2400000000002</v>
      </c>
      <c r="C16" s="13">
        <v>7</v>
      </c>
      <c r="D16" s="1">
        <f t="shared" si="5"/>
        <v>-1648.1566520369754</v>
      </c>
      <c r="E16" s="13">
        <v>7</v>
      </c>
      <c r="F16" s="1">
        <f t="shared" si="0"/>
        <v>-2167.0769469326924</v>
      </c>
      <c r="H16" s="9">
        <f t="shared" si="6"/>
        <v>42003.0625</v>
      </c>
      <c r="I16" s="1">
        <f t="shared" si="7"/>
        <v>8248.2729418812323</v>
      </c>
      <c r="J16" s="1">
        <f t="shared" si="1"/>
        <v>2310.2400000000002</v>
      </c>
      <c r="K16" s="1">
        <f t="shared" si="2"/>
        <v>75.725502087159171</v>
      </c>
      <c r="L16" s="1">
        <f t="shared" si="3"/>
        <v>10634.238443968392</v>
      </c>
    </row>
    <row r="17" spans="1:12" x14ac:dyDescent="0.2">
      <c r="A17" s="2">
        <f t="shared" si="4"/>
        <v>42033.5</v>
      </c>
      <c r="B17" s="1"/>
      <c r="C17" s="13">
        <v>8</v>
      </c>
      <c r="D17" s="1">
        <f t="shared" si="5"/>
        <v>0</v>
      </c>
      <c r="E17" s="13">
        <v>8</v>
      </c>
      <c r="F17" s="1">
        <f t="shared" si="0"/>
        <v>0</v>
      </c>
      <c r="H17" s="9">
        <f t="shared" si="6"/>
        <v>42033.5</v>
      </c>
      <c r="I17" s="1">
        <f t="shared" si="7"/>
        <v>10634.238443968392</v>
      </c>
      <c r="J17" s="1">
        <f t="shared" si="1"/>
        <v>0</v>
      </c>
      <c r="K17" s="1">
        <f t="shared" si="2"/>
        <v>97.630504125923252</v>
      </c>
      <c r="L17" s="1">
        <f t="shared" si="3"/>
        <v>10731.868948094316</v>
      </c>
    </row>
    <row r="18" spans="1:12" x14ac:dyDescent="0.2">
      <c r="A18" s="2">
        <f t="shared" si="4"/>
        <v>42063.9375</v>
      </c>
      <c r="B18" s="1"/>
      <c r="C18" s="13">
        <v>9</v>
      </c>
      <c r="D18" s="1">
        <f t="shared" si="5"/>
        <v>0</v>
      </c>
      <c r="E18" s="13">
        <v>9</v>
      </c>
      <c r="F18" s="1">
        <f t="shared" si="0"/>
        <v>0</v>
      </c>
      <c r="H18" s="9">
        <f t="shared" si="6"/>
        <v>42063.9375</v>
      </c>
      <c r="I18" s="1">
        <f t="shared" ref="I18:I40" si="8">+L17</f>
        <v>10731.868948094316</v>
      </c>
      <c r="J18" s="1">
        <f t="shared" si="1"/>
        <v>0</v>
      </c>
      <c r="K18" s="1">
        <f t="shared" si="2"/>
        <v>98.526827392145307</v>
      </c>
      <c r="L18" s="1">
        <f t="shared" si="3"/>
        <v>10830.39577548646</v>
      </c>
    </row>
    <row r="19" spans="1:12" x14ac:dyDescent="0.2">
      <c r="A19" s="2">
        <f t="shared" si="4"/>
        <v>42094.375</v>
      </c>
      <c r="B19" s="1"/>
      <c r="C19" s="13">
        <v>10</v>
      </c>
      <c r="D19" s="1">
        <f t="shared" si="5"/>
        <v>0</v>
      </c>
      <c r="E19" s="13">
        <v>10</v>
      </c>
      <c r="F19" s="1">
        <f t="shared" si="0"/>
        <v>0</v>
      </c>
      <c r="H19" s="9">
        <f t="shared" si="6"/>
        <v>42094.375</v>
      </c>
      <c r="I19" s="1">
        <f t="shared" si="8"/>
        <v>10830.39577548646</v>
      </c>
      <c r="J19" s="1">
        <f t="shared" si="1"/>
        <v>0</v>
      </c>
      <c r="K19" s="1">
        <f t="shared" si="2"/>
        <v>99.431379596697283</v>
      </c>
      <c r="L19" s="1">
        <f t="shared" si="3"/>
        <v>10929.827155083158</v>
      </c>
    </row>
    <row r="20" spans="1:12" x14ac:dyDescent="0.2">
      <c r="A20" s="2">
        <f t="shared" si="4"/>
        <v>42124.8125</v>
      </c>
      <c r="B20" s="1"/>
      <c r="C20" s="13">
        <v>11</v>
      </c>
      <c r="D20" s="1">
        <f t="shared" si="5"/>
        <v>0</v>
      </c>
      <c r="E20" s="13">
        <v>11</v>
      </c>
      <c r="F20" s="1">
        <f t="shared" si="0"/>
        <v>0</v>
      </c>
      <c r="H20" s="9">
        <f t="shared" si="6"/>
        <v>42124.8125</v>
      </c>
      <c r="I20" s="1">
        <f t="shared" si="8"/>
        <v>10929.827155083158</v>
      </c>
      <c r="J20" s="1">
        <f t="shared" si="1"/>
        <v>0</v>
      </c>
      <c r="K20" s="1">
        <f t="shared" si="2"/>
        <v>100.34423628757462</v>
      </c>
      <c r="L20" s="1">
        <f t="shared" si="3"/>
        <v>11030.171391370732</v>
      </c>
    </row>
    <row r="21" spans="1:12" x14ac:dyDescent="0.2">
      <c r="A21" s="2">
        <f t="shared" si="4"/>
        <v>42155.25</v>
      </c>
      <c r="C21" s="13">
        <v>12</v>
      </c>
      <c r="D21" s="1">
        <f t="shared" si="5"/>
        <v>0</v>
      </c>
      <c r="E21" s="13">
        <v>12</v>
      </c>
      <c r="F21" s="1">
        <f t="shared" si="0"/>
        <v>0</v>
      </c>
      <c r="H21" s="9">
        <f t="shared" si="6"/>
        <v>42155.25</v>
      </c>
      <c r="I21" s="1">
        <f t="shared" si="8"/>
        <v>11030.171391370732</v>
      </c>
      <c r="J21" s="1">
        <f t="shared" si="1"/>
        <v>0</v>
      </c>
      <c r="K21" s="1">
        <f t="shared" si="2"/>
        <v>101.26547370636159</v>
      </c>
      <c r="L21" s="1">
        <f t="shared" si="3"/>
        <v>11131.436865077094</v>
      </c>
    </row>
    <row r="22" spans="1:12" x14ac:dyDescent="0.2">
      <c r="A22" s="2">
        <f t="shared" si="4"/>
        <v>42185.6875</v>
      </c>
      <c r="C22" s="13">
        <v>13</v>
      </c>
      <c r="D22" s="1">
        <f t="shared" si="5"/>
        <v>0</v>
      </c>
      <c r="E22" s="13">
        <v>13</v>
      </c>
      <c r="F22" s="1">
        <f t="shared" si="0"/>
        <v>0</v>
      </c>
      <c r="H22" s="9">
        <f t="shared" si="6"/>
        <v>42185.6875</v>
      </c>
      <c r="I22" s="1">
        <f t="shared" si="8"/>
        <v>11131.436865077094</v>
      </c>
      <c r="J22" s="1">
        <f t="shared" si="1"/>
        <v>0</v>
      </c>
      <c r="K22" s="1">
        <f t="shared" si="2"/>
        <v>102.19516879459897</v>
      </c>
      <c r="L22" s="1">
        <f t="shared" si="3"/>
        <v>11233.632033871692</v>
      </c>
    </row>
    <row r="23" spans="1:12" x14ac:dyDescent="0.2">
      <c r="A23" s="2">
        <f t="shared" si="4"/>
        <v>42216.125</v>
      </c>
      <c r="B23" s="8">
        <v>285.12</v>
      </c>
      <c r="C23" s="13">
        <v>14</v>
      </c>
      <c r="D23" s="1">
        <f t="shared" si="5"/>
        <v>145.11438295887606</v>
      </c>
      <c r="E23" s="13">
        <v>14</v>
      </c>
      <c r="F23" s="1">
        <f t="shared" si="0"/>
        <v>250.87775149773813</v>
      </c>
      <c r="H23" s="9">
        <f t="shared" si="6"/>
        <v>42216.125</v>
      </c>
      <c r="I23" s="1">
        <f t="shared" si="8"/>
        <v>11233.632033871692</v>
      </c>
      <c r="J23" s="1">
        <f t="shared" si="1"/>
        <v>-285.12</v>
      </c>
      <c r="K23" s="1">
        <f t="shared" si="2"/>
        <v>103.13339920021015</v>
      </c>
      <c r="L23" s="1">
        <f t="shared" si="3"/>
        <v>11051.645433071903</v>
      </c>
    </row>
    <row r="24" spans="1:12" x14ac:dyDescent="0.2">
      <c r="A24" s="2">
        <f t="shared" si="4"/>
        <v>42246.5625</v>
      </c>
      <c r="C24" s="13">
        <v>15</v>
      </c>
      <c r="D24" s="1">
        <f t="shared" si="5"/>
        <v>0</v>
      </c>
      <c r="E24" s="13">
        <v>15</v>
      </c>
      <c r="F24" s="1">
        <f t="shared" si="0"/>
        <v>0</v>
      </c>
      <c r="H24" s="9">
        <f t="shared" si="6"/>
        <v>42246.5625</v>
      </c>
      <c r="I24" s="1">
        <f t="shared" si="8"/>
        <v>11051.645433071903</v>
      </c>
      <c r="J24" s="1">
        <f t="shared" si="1"/>
        <v>0</v>
      </c>
      <c r="K24" s="1">
        <f t="shared" si="2"/>
        <v>101.46262195801619</v>
      </c>
      <c r="L24" s="1">
        <f t="shared" si="3"/>
        <v>11153.108055029919</v>
      </c>
    </row>
    <row r="25" spans="1:12" x14ac:dyDescent="0.2">
      <c r="A25" s="2">
        <f t="shared" si="4"/>
        <v>42277</v>
      </c>
      <c r="C25" s="13">
        <v>16</v>
      </c>
      <c r="D25" s="1">
        <f t="shared" si="5"/>
        <v>0</v>
      </c>
      <c r="E25" s="13">
        <v>16</v>
      </c>
      <c r="F25" s="1">
        <f t="shared" si="0"/>
        <v>0</v>
      </c>
      <c r="H25" s="9">
        <f t="shared" si="6"/>
        <v>42277</v>
      </c>
      <c r="I25" s="1">
        <f t="shared" si="8"/>
        <v>11153.108055029919</v>
      </c>
      <c r="J25" s="1">
        <f t="shared" si="1"/>
        <v>0</v>
      </c>
      <c r="K25" s="1">
        <f t="shared" si="2"/>
        <v>102.39412701913484</v>
      </c>
      <c r="L25" s="1">
        <f t="shared" si="3"/>
        <v>11255.502182049055</v>
      </c>
    </row>
    <row r="26" spans="1:12" x14ac:dyDescent="0.2">
      <c r="A26" s="2">
        <f t="shared" si="4"/>
        <v>42307.4375</v>
      </c>
      <c r="C26" s="13">
        <v>17</v>
      </c>
      <c r="D26" s="1">
        <f t="shared" si="5"/>
        <v>0</v>
      </c>
      <c r="E26" s="13">
        <v>17</v>
      </c>
      <c r="F26" s="1">
        <f t="shared" si="0"/>
        <v>0</v>
      </c>
      <c r="H26" s="9">
        <f t="shared" si="6"/>
        <v>42307.4375</v>
      </c>
      <c r="I26" s="1">
        <f t="shared" si="8"/>
        <v>11255.502182049055</v>
      </c>
      <c r="J26" s="1">
        <f t="shared" si="1"/>
        <v>0</v>
      </c>
      <c r="K26" s="1">
        <f t="shared" si="2"/>
        <v>103.3341840145732</v>
      </c>
      <c r="L26" s="1">
        <f t="shared" si="3"/>
        <v>11358.836366063628</v>
      </c>
    </row>
    <row r="27" spans="1:12" x14ac:dyDescent="0.2">
      <c r="A27" s="2">
        <f t="shared" si="4"/>
        <v>42337.875</v>
      </c>
      <c r="C27" s="13">
        <v>18</v>
      </c>
      <c r="D27" s="1">
        <f t="shared" si="5"/>
        <v>0</v>
      </c>
      <c r="E27" s="13">
        <v>18</v>
      </c>
      <c r="F27" s="1">
        <f t="shared" si="0"/>
        <v>0</v>
      </c>
      <c r="H27" s="9">
        <f t="shared" si="6"/>
        <v>42337.875</v>
      </c>
      <c r="I27" s="1">
        <f t="shared" si="8"/>
        <v>11358.836366063628</v>
      </c>
      <c r="J27" s="1">
        <f t="shared" si="1"/>
        <v>0</v>
      </c>
      <c r="K27" s="1">
        <f t="shared" si="2"/>
        <v>104.28287145767881</v>
      </c>
      <c r="L27" s="1">
        <f t="shared" si="3"/>
        <v>11463.119237521307</v>
      </c>
    </row>
    <row r="28" spans="1:12" x14ac:dyDescent="0.2">
      <c r="A28" s="2">
        <f t="shared" si="4"/>
        <v>42368.3125</v>
      </c>
      <c r="B28">
        <v>144.54</v>
      </c>
      <c r="C28" s="13">
        <v>19</v>
      </c>
      <c r="D28" s="1">
        <f t="shared" si="5"/>
        <v>57.798248316559217</v>
      </c>
      <c r="E28" s="13">
        <v>19</v>
      </c>
      <c r="F28" s="1">
        <f t="shared" si="0"/>
        <v>121.50039314188331</v>
      </c>
      <c r="H28" s="9">
        <f t="shared" si="6"/>
        <v>42368.3125</v>
      </c>
      <c r="I28" s="1">
        <f t="shared" si="8"/>
        <v>11463.119237521307</v>
      </c>
      <c r="J28" s="1">
        <f t="shared" si="1"/>
        <v>-144.54</v>
      </c>
      <c r="K28" s="1">
        <f t="shared" si="2"/>
        <v>105.24026858261225</v>
      </c>
      <c r="L28" s="1">
        <f t="shared" si="3"/>
        <v>11423.819506103919</v>
      </c>
    </row>
    <row r="29" spans="1:12" x14ac:dyDescent="0.2">
      <c r="A29" s="2">
        <f t="shared" si="4"/>
        <v>42398.75</v>
      </c>
      <c r="C29" s="13">
        <v>20</v>
      </c>
      <c r="D29" s="1">
        <f t="shared" si="5"/>
        <v>0</v>
      </c>
      <c r="E29" s="13">
        <v>20</v>
      </c>
      <c r="F29" s="1">
        <f t="shared" si="0"/>
        <v>0</v>
      </c>
      <c r="H29" s="9">
        <f t="shared" si="6"/>
        <v>42398.75</v>
      </c>
      <c r="I29" s="1">
        <f t="shared" si="8"/>
        <v>11423.819506103919</v>
      </c>
      <c r="J29" s="1">
        <f t="shared" si="1"/>
        <v>0</v>
      </c>
      <c r="K29" s="1">
        <f t="shared" si="2"/>
        <v>104.8794667621049</v>
      </c>
      <c r="L29" s="1">
        <f t="shared" si="3"/>
        <v>11528.698972866023</v>
      </c>
    </row>
    <row r="30" spans="1:12" x14ac:dyDescent="0.2">
      <c r="A30" s="2">
        <f t="shared" si="4"/>
        <v>42429.1875</v>
      </c>
      <c r="B30" s="1"/>
      <c r="C30" s="13">
        <v>21</v>
      </c>
      <c r="D30" s="1">
        <f t="shared" si="5"/>
        <v>0</v>
      </c>
      <c r="E30" s="13">
        <v>21</v>
      </c>
      <c r="F30" s="1">
        <f t="shared" si="0"/>
        <v>0</v>
      </c>
      <c r="H30" s="9">
        <f t="shared" si="6"/>
        <v>42429.1875</v>
      </c>
      <c r="I30" s="1">
        <f t="shared" si="8"/>
        <v>11528.698972866023</v>
      </c>
      <c r="J30" s="1">
        <f t="shared" si="1"/>
        <v>0</v>
      </c>
      <c r="K30" s="1">
        <f t="shared" si="2"/>
        <v>105.84234109169546</v>
      </c>
      <c r="L30" s="1">
        <f t="shared" si="3"/>
        <v>11634.541313957718</v>
      </c>
    </row>
    <row r="31" spans="1:12" x14ac:dyDescent="0.2">
      <c r="A31" s="2">
        <f t="shared" si="4"/>
        <v>42459.625</v>
      </c>
      <c r="B31" s="1"/>
      <c r="C31" s="13">
        <v>22</v>
      </c>
      <c r="D31" s="1">
        <f t="shared" si="5"/>
        <v>0</v>
      </c>
      <c r="E31" s="13">
        <v>22</v>
      </c>
      <c r="F31" s="1">
        <f t="shared" si="0"/>
        <v>0</v>
      </c>
      <c r="H31" s="9">
        <f t="shared" si="6"/>
        <v>42459.625</v>
      </c>
      <c r="I31" s="1">
        <f t="shared" si="8"/>
        <v>11634.541313957718</v>
      </c>
      <c r="J31" s="1">
        <f t="shared" si="1"/>
        <v>0</v>
      </c>
      <c r="K31" s="1">
        <f t="shared" si="2"/>
        <v>106.81405534966484</v>
      </c>
      <c r="L31" s="1">
        <f t="shared" si="3"/>
        <v>11741.355369307383</v>
      </c>
    </row>
    <row r="32" spans="1:12" x14ac:dyDescent="0.2">
      <c r="A32" s="2">
        <f t="shared" si="4"/>
        <v>42490.0625</v>
      </c>
      <c r="B32" s="1"/>
      <c r="C32" s="13">
        <v>23</v>
      </c>
      <c r="D32" s="1">
        <f t="shared" si="5"/>
        <v>0</v>
      </c>
      <c r="E32" s="13">
        <v>23</v>
      </c>
      <c r="F32" s="1">
        <f t="shared" si="0"/>
        <v>0</v>
      </c>
      <c r="H32" s="9">
        <f t="shared" si="6"/>
        <v>42490.0625</v>
      </c>
      <c r="I32" s="1">
        <f t="shared" si="8"/>
        <v>11741.355369307383</v>
      </c>
      <c r="J32" s="1">
        <f t="shared" si="1"/>
        <v>0</v>
      </c>
      <c r="K32" s="1">
        <f t="shared" si="2"/>
        <v>107.79469069336797</v>
      </c>
      <c r="L32" s="1">
        <f t="shared" si="3"/>
        <v>11849.150060000751</v>
      </c>
    </row>
    <row r="33" spans="1:13" x14ac:dyDescent="0.2">
      <c r="A33" s="2">
        <f t="shared" si="4"/>
        <v>42520.5</v>
      </c>
      <c r="B33" s="1"/>
      <c r="C33" s="13">
        <v>24</v>
      </c>
      <c r="D33" s="1">
        <f t="shared" si="5"/>
        <v>0</v>
      </c>
      <c r="E33" s="13">
        <v>24</v>
      </c>
      <c r="F33" s="1">
        <f t="shared" si="0"/>
        <v>0</v>
      </c>
      <c r="H33" s="9">
        <f t="shared" si="6"/>
        <v>42520.5</v>
      </c>
      <c r="I33" s="1">
        <f t="shared" si="8"/>
        <v>11849.150060000751</v>
      </c>
      <c r="J33" s="1">
        <f t="shared" si="1"/>
        <v>0</v>
      </c>
      <c r="K33" s="1">
        <f t="shared" si="2"/>
        <v>108.78432902524689</v>
      </c>
      <c r="L33" s="1">
        <f t="shared" si="3"/>
        <v>11957.934389025999</v>
      </c>
    </row>
    <row r="34" spans="1:13" x14ac:dyDescent="0.2">
      <c r="A34" s="2">
        <f t="shared" si="4"/>
        <v>42550.9375</v>
      </c>
      <c r="B34" s="1"/>
      <c r="C34" s="13">
        <v>25</v>
      </c>
      <c r="D34" s="1">
        <f t="shared" si="5"/>
        <v>0</v>
      </c>
      <c r="E34" s="13">
        <v>25</v>
      </c>
      <c r="F34" s="1">
        <f t="shared" si="0"/>
        <v>0</v>
      </c>
      <c r="H34" s="9">
        <f t="shared" si="6"/>
        <v>42550.9375</v>
      </c>
      <c r="I34" s="1">
        <f t="shared" si="8"/>
        <v>11957.934389025999</v>
      </c>
      <c r="J34" s="1">
        <f t="shared" si="1"/>
        <v>0</v>
      </c>
      <c r="K34" s="1">
        <f t="shared" si="2"/>
        <v>109.78305299967114</v>
      </c>
      <c r="L34" s="1">
        <f t="shared" si="3"/>
        <v>12067.717442025671</v>
      </c>
    </row>
    <row r="35" spans="1:13" x14ac:dyDescent="0.2">
      <c r="A35" s="2">
        <f t="shared" si="4"/>
        <v>42581.375</v>
      </c>
      <c r="B35" s="1">
        <v>291.06</v>
      </c>
      <c r="C35" s="13">
        <v>26</v>
      </c>
      <c r="D35" s="1">
        <f t="shared" si="5"/>
        <v>83.032963743174122</v>
      </c>
      <c r="E35" s="13">
        <v>26</v>
      </c>
      <c r="F35" s="1">
        <f t="shared" si="0"/>
        <v>229.5035411732828</v>
      </c>
      <c r="H35" s="9">
        <f t="shared" si="6"/>
        <v>42581.375</v>
      </c>
      <c r="I35" s="1">
        <f t="shared" si="8"/>
        <v>12067.717442025671</v>
      </c>
      <c r="J35" s="1">
        <f t="shared" si="1"/>
        <v>-291.06</v>
      </c>
      <c r="K35" s="1">
        <f t="shared" si="2"/>
        <v>110.79094602984107</v>
      </c>
      <c r="L35" s="1">
        <f t="shared" si="3"/>
        <v>11887.448388055513</v>
      </c>
    </row>
    <row r="36" spans="1:13" x14ac:dyDescent="0.2">
      <c r="A36" s="2">
        <f t="shared" si="4"/>
        <v>42611.8125</v>
      </c>
      <c r="B36" s="1"/>
      <c r="C36" s="13">
        <v>27</v>
      </c>
      <c r="D36" s="1">
        <f t="shared" si="5"/>
        <v>0</v>
      </c>
      <c r="E36" s="13">
        <v>27</v>
      </c>
      <c r="F36" s="1">
        <f t="shared" si="0"/>
        <v>0</v>
      </c>
      <c r="H36" s="9">
        <f t="shared" si="6"/>
        <v>42611.8125</v>
      </c>
      <c r="I36" s="1">
        <f t="shared" si="8"/>
        <v>11887.448388055513</v>
      </c>
      <c r="J36" s="1">
        <f t="shared" si="1"/>
        <v>0</v>
      </c>
      <c r="K36" s="1">
        <f t="shared" si="2"/>
        <v>109.13593719116</v>
      </c>
      <c r="L36" s="1">
        <f t="shared" si="3"/>
        <v>11996.584325246673</v>
      </c>
    </row>
    <row r="37" spans="1:13" x14ac:dyDescent="0.2">
      <c r="A37" s="2">
        <f t="shared" si="4"/>
        <v>42642.25</v>
      </c>
      <c r="B37" s="1"/>
      <c r="C37" s="13">
        <v>28</v>
      </c>
      <c r="D37" s="1">
        <f t="shared" si="5"/>
        <v>0</v>
      </c>
      <c r="E37" s="13">
        <v>28</v>
      </c>
      <c r="F37" s="1">
        <f t="shared" si="0"/>
        <v>0</v>
      </c>
      <c r="H37" s="9">
        <f t="shared" si="6"/>
        <v>42642.25</v>
      </c>
      <c r="I37" s="1">
        <f t="shared" si="8"/>
        <v>11996.584325246673</v>
      </c>
      <c r="J37" s="1">
        <f t="shared" si="1"/>
        <v>0</v>
      </c>
      <c r="K37" s="1">
        <f t="shared" si="2"/>
        <v>110.13788919951199</v>
      </c>
      <c r="L37" s="1">
        <f t="shared" si="3"/>
        <v>12106.722214446185</v>
      </c>
    </row>
    <row r="38" spans="1:13" x14ac:dyDescent="0.2">
      <c r="A38" s="2">
        <f t="shared" si="4"/>
        <v>42672.6875</v>
      </c>
      <c r="B38" s="1"/>
      <c r="C38" s="13">
        <v>29</v>
      </c>
      <c r="D38" s="1">
        <f t="shared" si="5"/>
        <v>0</v>
      </c>
      <c r="E38" s="13">
        <v>29</v>
      </c>
      <c r="F38" s="1">
        <f t="shared" si="0"/>
        <v>0</v>
      </c>
      <c r="H38" s="9">
        <f t="shared" si="6"/>
        <v>42672.6875</v>
      </c>
      <c r="I38" s="1">
        <f t="shared" si="8"/>
        <v>12106.722214446185</v>
      </c>
      <c r="J38" s="1">
        <f t="shared" si="1"/>
        <v>0</v>
      </c>
      <c r="K38" s="1">
        <f t="shared" si="2"/>
        <v>111.14903989944878</v>
      </c>
      <c r="L38" s="1">
        <f t="shared" si="3"/>
        <v>12217.871254345633</v>
      </c>
    </row>
    <row r="39" spans="1:13" x14ac:dyDescent="0.2">
      <c r="A39" s="2">
        <f t="shared" si="4"/>
        <v>42703.125</v>
      </c>
      <c r="B39" s="1"/>
      <c r="C39" s="13">
        <v>30</v>
      </c>
      <c r="D39" s="1">
        <f t="shared" si="5"/>
        <v>0</v>
      </c>
      <c r="E39" s="13">
        <v>30</v>
      </c>
      <c r="F39" s="1">
        <f t="shared" si="0"/>
        <v>0</v>
      </c>
      <c r="H39" s="9">
        <f t="shared" si="6"/>
        <v>42703.125</v>
      </c>
      <c r="I39" s="1">
        <f t="shared" si="8"/>
        <v>12217.871254345633</v>
      </c>
      <c r="J39" s="1">
        <f t="shared" si="1"/>
        <v>0</v>
      </c>
      <c r="K39" s="1">
        <f t="shared" si="2"/>
        <v>112.16947374204804</v>
      </c>
      <c r="L39" s="1">
        <f t="shared" si="3"/>
        <v>12330.040728087681</v>
      </c>
    </row>
    <row r="40" spans="1:13" x14ac:dyDescent="0.2">
      <c r="A40" s="2">
        <f t="shared" si="4"/>
        <v>42733.5625</v>
      </c>
      <c r="B40" s="1">
        <v>12443.24</v>
      </c>
      <c r="C40" s="13">
        <v>31</v>
      </c>
      <c r="D40" s="1">
        <f t="shared" si="5"/>
        <v>2788.9796241516342</v>
      </c>
      <c r="E40" s="13">
        <v>31</v>
      </c>
      <c r="F40" s="1">
        <f t="shared" si="0"/>
        <v>9373.3645972902032</v>
      </c>
      <c r="H40" s="9">
        <f t="shared" si="6"/>
        <v>42733.5625</v>
      </c>
      <c r="I40" s="1">
        <f t="shared" si="8"/>
        <v>12330.040728087681</v>
      </c>
      <c r="J40" s="1">
        <f t="shared" si="1"/>
        <v>-12443.24</v>
      </c>
      <c r="K40" s="1">
        <f t="shared" si="2"/>
        <v>113.19927595371342</v>
      </c>
      <c r="L40" s="1">
        <f t="shared" ref="L40" si="9">SUM(I40:K40)</f>
        <v>4.0413943338535319E-6</v>
      </c>
      <c r="M40" s="6"/>
    </row>
    <row r="41" spans="1:13" x14ac:dyDescent="0.2">
      <c r="A41" s="2"/>
      <c r="B41" s="1"/>
      <c r="C41" s="1"/>
      <c r="D41" s="1"/>
      <c r="E41" s="1"/>
      <c r="F41" s="1"/>
    </row>
    <row r="42" spans="1:13" x14ac:dyDescent="0.2">
      <c r="A42" s="2"/>
      <c r="B42" s="1"/>
      <c r="C42" s="1"/>
      <c r="D42" s="1"/>
      <c r="E42" s="1"/>
      <c r="F42" s="1"/>
      <c r="K42" s="6"/>
    </row>
    <row r="43" spans="1:13" x14ac:dyDescent="0.2">
      <c r="A43" s="2"/>
      <c r="B43" s="1"/>
      <c r="C43" s="1"/>
      <c r="D43" s="1"/>
      <c r="E43" s="1"/>
      <c r="F43" s="1"/>
    </row>
    <row r="44" spans="1:13" x14ac:dyDescent="0.2">
      <c r="A44" s="2"/>
      <c r="B44" s="1"/>
      <c r="C44" s="1"/>
      <c r="D44" s="1"/>
      <c r="E44" s="1"/>
      <c r="F44" s="1"/>
    </row>
    <row r="45" spans="1:13" x14ac:dyDescent="0.2">
      <c r="A45" s="2"/>
      <c r="B45" s="1"/>
      <c r="C45" s="1"/>
      <c r="D45" s="1"/>
      <c r="E45" s="1"/>
      <c r="F45" s="1"/>
    </row>
    <row r="46" spans="1:13" x14ac:dyDescent="0.2">
      <c r="B46" s="1"/>
      <c r="C46" s="1"/>
      <c r="D46" s="1"/>
      <c r="E46" s="1"/>
      <c r="F46" s="1"/>
    </row>
    <row r="47" spans="1:13" x14ac:dyDescent="0.2">
      <c r="B47" s="1"/>
      <c r="C47" s="1"/>
      <c r="D47" s="1"/>
      <c r="E47" s="1"/>
      <c r="F47" s="1"/>
    </row>
    <row r="48" spans="1:13" x14ac:dyDescent="0.2">
      <c r="B48" s="1"/>
      <c r="C48" s="1"/>
      <c r="D48" s="1"/>
      <c r="E48" s="1"/>
      <c r="F48" s="1"/>
    </row>
    <row r="49" spans="2:6" x14ac:dyDescent="0.2">
      <c r="B49" s="1"/>
      <c r="C49" s="1"/>
      <c r="D49" s="1"/>
      <c r="E49" s="1"/>
      <c r="F49" s="1"/>
    </row>
    <row r="50" spans="2:6" x14ac:dyDescent="0.2">
      <c r="B50" s="1"/>
      <c r="C50" s="1"/>
      <c r="D50" s="1"/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  <row r="54" spans="2:6" x14ac:dyDescent="0.2">
      <c r="B54" s="1"/>
      <c r="C54" s="1"/>
      <c r="D54" s="1"/>
      <c r="E54" s="1"/>
      <c r="F54" s="1"/>
    </row>
    <row r="55" spans="2:6" x14ac:dyDescent="0.2">
      <c r="B55" s="1"/>
      <c r="C55" s="1"/>
      <c r="D55" s="1"/>
      <c r="E55" s="1"/>
      <c r="F55" s="1"/>
    </row>
    <row r="56" spans="2:6" x14ac:dyDescent="0.2">
      <c r="B56" s="1"/>
      <c r="C56" s="1"/>
      <c r="D56" s="1"/>
      <c r="E56" s="1"/>
      <c r="F56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topLeftCell="A22" workbookViewId="0">
      <selection activeCell="A52" sqref="A52"/>
    </sheetView>
  </sheetViews>
  <sheetFormatPr defaultRowHeight="12.75" x14ac:dyDescent="0.2"/>
  <cols>
    <col min="1" max="1" width="30" customWidth="1"/>
    <col min="2" max="2" width="12.85546875" customWidth="1"/>
  </cols>
  <sheetData>
    <row r="1" spans="1:2" x14ac:dyDescent="0.2">
      <c r="A1" s="3" t="s">
        <v>26</v>
      </c>
    </row>
    <row r="3" spans="1:2" x14ac:dyDescent="0.2">
      <c r="A3" t="s">
        <v>3</v>
      </c>
      <c r="B3" s="25">
        <f>IRR(B6:B37,0.1%)</f>
        <v>4.9424575216407529E-2</v>
      </c>
    </row>
    <row r="4" spans="1:2" x14ac:dyDescent="0.2">
      <c r="A4" t="s">
        <v>20</v>
      </c>
      <c r="B4" s="18">
        <f>((1+B3)^12)-1</f>
        <v>0.78408179826891033</v>
      </c>
    </row>
    <row r="5" spans="1:2" ht="25.5" x14ac:dyDescent="0.2">
      <c r="A5" s="5" t="s">
        <v>1</v>
      </c>
      <c r="B5" s="4" t="s">
        <v>2</v>
      </c>
    </row>
    <row r="6" spans="1:2" x14ac:dyDescent="0.2">
      <c r="A6" s="2">
        <v>41790</v>
      </c>
      <c r="B6" s="1">
        <v>-7962.64</v>
      </c>
    </row>
    <row r="7" spans="1:2" x14ac:dyDescent="0.2">
      <c r="A7" s="2">
        <f t="shared" ref="A7:A37" si="0">+A6+365.25/12</f>
        <v>41820.4375</v>
      </c>
      <c r="B7" s="1"/>
    </row>
    <row r="8" spans="1:2" x14ac:dyDescent="0.2">
      <c r="A8" s="2">
        <f t="shared" si="0"/>
        <v>41850.875</v>
      </c>
      <c r="B8" s="1">
        <v>157.32</v>
      </c>
    </row>
    <row r="9" spans="1:2" x14ac:dyDescent="0.2">
      <c r="A9" s="2">
        <f t="shared" si="0"/>
        <v>41881.3125</v>
      </c>
      <c r="B9" s="1"/>
    </row>
    <row r="10" spans="1:2" x14ac:dyDescent="0.2">
      <c r="A10" s="2">
        <f t="shared" si="0"/>
        <v>41911.75</v>
      </c>
      <c r="B10" s="1"/>
    </row>
    <row r="11" spans="1:2" x14ac:dyDescent="0.2">
      <c r="A11" s="2">
        <f t="shared" si="0"/>
        <v>41942.1875</v>
      </c>
      <c r="B11" s="1"/>
    </row>
    <row r="12" spans="1:2" x14ac:dyDescent="0.2">
      <c r="A12" s="2">
        <f t="shared" si="0"/>
        <v>41972.625</v>
      </c>
      <c r="B12" s="1"/>
    </row>
    <row r="13" spans="1:2" x14ac:dyDescent="0.2">
      <c r="A13" s="2">
        <f t="shared" si="0"/>
        <v>42003.0625</v>
      </c>
      <c r="B13" s="1">
        <v>-2310.2400000000002</v>
      </c>
    </row>
    <row r="14" spans="1:2" x14ac:dyDescent="0.2">
      <c r="A14" s="2">
        <f t="shared" si="0"/>
        <v>42033.5</v>
      </c>
      <c r="B14" s="1"/>
    </row>
    <row r="15" spans="1:2" x14ac:dyDescent="0.2">
      <c r="A15" s="2">
        <f t="shared" si="0"/>
        <v>42063.9375</v>
      </c>
      <c r="B15" s="1"/>
    </row>
    <row r="16" spans="1:2" x14ac:dyDescent="0.2">
      <c r="A16" s="2">
        <f t="shared" si="0"/>
        <v>42094.375</v>
      </c>
      <c r="B16" s="1"/>
    </row>
    <row r="17" spans="1:2" x14ac:dyDescent="0.2">
      <c r="A17" s="2">
        <f t="shared" si="0"/>
        <v>42124.8125</v>
      </c>
      <c r="B17" s="1"/>
    </row>
    <row r="18" spans="1:2" x14ac:dyDescent="0.2">
      <c r="A18" s="2">
        <f t="shared" si="0"/>
        <v>42155.25</v>
      </c>
    </row>
    <row r="19" spans="1:2" x14ac:dyDescent="0.2">
      <c r="A19" s="2">
        <f t="shared" si="0"/>
        <v>42185.6875</v>
      </c>
    </row>
    <row r="20" spans="1:2" x14ac:dyDescent="0.2">
      <c r="A20" s="2">
        <f t="shared" si="0"/>
        <v>42216.125</v>
      </c>
      <c r="B20" s="8">
        <v>285.12</v>
      </c>
    </row>
    <row r="21" spans="1:2" x14ac:dyDescent="0.2">
      <c r="A21" s="2">
        <f t="shared" si="0"/>
        <v>42246.5625</v>
      </c>
    </row>
    <row r="22" spans="1:2" x14ac:dyDescent="0.2">
      <c r="A22" s="2">
        <f t="shared" si="0"/>
        <v>42277</v>
      </c>
    </row>
    <row r="23" spans="1:2" x14ac:dyDescent="0.2">
      <c r="A23" s="2">
        <f t="shared" si="0"/>
        <v>42307.4375</v>
      </c>
    </row>
    <row r="24" spans="1:2" x14ac:dyDescent="0.2">
      <c r="A24" s="2">
        <f t="shared" si="0"/>
        <v>42337.875</v>
      </c>
    </row>
    <row r="25" spans="1:2" x14ac:dyDescent="0.2">
      <c r="A25" s="2">
        <f t="shared" si="0"/>
        <v>42368.3125</v>
      </c>
      <c r="B25">
        <v>144.54</v>
      </c>
    </row>
    <row r="26" spans="1:2" x14ac:dyDescent="0.2">
      <c r="A26" s="2">
        <f t="shared" si="0"/>
        <v>42398.75</v>
      </c>
    </row>
    <row r="27" spans="1:2" x14ac:dyDescent="0.2">
      <c r="A27" s="2">
        <f t="shared" si="0"/>
        <v>42429.1875</v>
      </c>
      <c r="B27" s="1"/>
    </row>
    <row r="28" spans="1:2" x14ac:dyDescent="0.2">
      <c r="A28" s="2">
        <f t="shared" si="0"/>
        <v>42459.625</v>
      </c>
      <c r="B28" s="1"/>
    </row>
    <row r="29" spans="1:2" x14ac:dyDescent="0.2">
      <c r="A29" s="2">
        <f t="shared" si="0"/>
        <v>42490.0625</v>
      </c>
      <c r="B29" s="1"/>
    </row>
    <row r="30" spans="1:2" x14ac:dyDescent="0.2">
      <c r="A30" s="2">
        <f t="shared" si="0"/>
        <v>42520.5</v>
      </c>
      <c r="B30" s="1"/>
    </row>
    <row r="31" spans="1:2" x14ac:dyDescent="0.2">
      <c r="A31" s="2">
        <f t="shared" si="0"/>
        <v>42550.9375</v>
      </c>
      <c r="B31" s="1"/>
    </row>
    <row r="32" spans="1:2" x14ac:dyDescent="0.2">
      <c r="A32" s="2">
        <f t="shared" si="0"/>
        <v>42581.375</v>
      </c>
      <c r="B32" s="1">
        <v>291.06</v>
      </c>
    </row>
    <row r="33" spans="1:2" x14ac:dyDescent="0.2">
      <c r="A33" s="2">
        <f t="shared" si="0"/>
        <v>42611.8125</v>
      </c>
      <c r="B33" s="1"/>
    </row>
    <row r="34" spans="1:2" x14ac:dyDescent="0.2">
      <c r="A34" s="2">
        <f t="shared" si="0"/>
        <v>42642.25</v>
      </c>
      <c r="B34" s="1"/>
    </row>
    <row r="35" spans="1:2" x14ac:dyDescent="0.2">
      <c r="A35" s="2">
        <f t="shared" si="0"/>
        <v>42672.6875</v>
      </c>
      <c r="B35" s="1"/>
    </row>
    <row r="36" spans="1:2" x14ac:dyDescent="0.2">
      <c r="A36" s="2">
        <f t="shared" si="0"/>
        <v>42703.125</v>
      </c>
      <c r="B36" s="1"/>
    </row>
    <row r="37" spans="1:2" x14ac:dyDescent="0.2">
      <c r="A37" s="2">
        <f t="shared" si="0"/>
        <v>42733.5625</v>
      </c>
      <c r="B37" s="1">
        <v>12443.24</v>
      </c>
    </row>
    <row r="38" spans="1:2" x14ac:dyDescent="0.2">
      <c r="A38" s="2"/>
      <c r="B38" s="1"/>
    </row>
    <row r="39" spans="1:2" x14ac:dyDescent="0.2">
      <c r="A39" s="3" t="s">
        <v>27</v>
      </c>
    </row>
    <row r="41" spans="1:2" x14ac:dyDescent="0.2">
      <c r="A41" t="s">
        <v>3</v>
      </c>
      <c r="B41" s="25">
        <f>IRR(B44:B50,0.1%)</f>
        <v>4.9424575216407529E-2</v>
      </c>
    </row>
    <row r="42" spans="1:2" x14ac:dyDescent="0.2">
      <c r="A42" t="s">
        <v>20</v>
      </c>
      <c r="B42" s="18">
        <f>((1+B41)^12)-1</f>
        <v>0.78408179826891033</v>
      </c>
    </row>
    <row r="43" spans="1:2" ht="25.5" x14ac:dyDescent="0.2">
      <c r="A43" s="5" t="s">
        <v>10</v>
      </c>
      <c r="B43" s="4" t="s">
        <v>2</v>
      </c>
    </row>
    <row r="44" spans="1:2" x14ac:dyDescent="0.2">
      <c r="A44" s="24">
        <v>0</v>
      </c>
      <c r="B44" s="1">
        <v>-7962.64</v>
      </c>
    </row>
    <row r="45" spans="1:2" x14ac:dyDescent="0.2">
      <c r="A45" s="24">
        <v>1</v>
      </c>
      <c r="B45" s="1">
        <v>157.32</v>
      </c>
    </row>
    <row r="46" spans="1:2" x14ac:dyDescent="0.2">
      <c r="A46" s="24">
        <v>2</v>
      </c>
      <c r="B46" s="1">
        <v>-2310.2400000000002</v>
      </c>
    </row>
    <row r="47" spans="1:2" x14ac:dyDescent="0.2">
      <c r="A47" s="24">
        <v>3</v>
      </c>
      <c r="B47" s="8">
        <v>285.12</v>
      </c>
    </row>
    <row r="48" spans="1:2" x14ac:dyDescent="0.2">
      <c r="A48" s="24">
        <v>4</v>
      </c>
      <c r="B48">
        <v>144.54</v>
      </c>
    </row>
    <row r="49" spans="1:3" x14ac:dyDescent="0.2">
      <c r="A49" s="24">
        <v>5</v>
      </c>
      <c r="B49" s="1">
        <v>291.06</v>
      </c>
    </row>
    <row r="50" spans="1:3" x14ac:dyDescent="0.2">
      <c r="A50" s="24">
        <v>6</v>
      </c>
      <c r="B50" s="1">
        <v>12443.24</v>
      </c>
    </row>
    <row r="52" spans="1:3" x14ac:dyDescent="0.2">
      <c r="A52" s="3" t="s">
        <v>28</v>
      </c>
    </row>
    <row r="54" spans="1:3" x14ac:dyDescent="0.2">
      <c r="A54" t="s">
        <v>3</v>
      </c>
      <c r="B54" s="21">
        <f>IRR(B57:B88,0.1%)</f>
        <v>9.1807706329782857E-3</v>
      </c>
      <c r="C54" t="s">
        <v>29</v>
      </c>
    </row>
    <row r="55" spans="1:3" x14ac:dyDescent="0.2">
      <c r="A55" t="s">
        <v>20</v>
      </c>
      <c r="B55" s="18">
        <f>((1+B54)^12)-1</f>
        <v>0.11590596806599751</v>
      </c>
    </row>
    <row r="56" spans="1:3" ht="25.5" x14ac:dyDescent="0.2">
      <c r="A56" s="5" t="s">
        <v>1</v>
      </c>
      <c r="B56" s="4" t="s">
        <v>2</v>
      </c>
    </row>
    <row r="57" spans="1:3" x14ac:dyDescent="0.2">
      <c r="A57" s="2">
        <v>41790</v>
      </c>
      <c r="B57" s="1">
        <v>-7962.64</v>
      </c>
    </row>
    <row r="58" spans="1:3" x14ac:dyDescent="0.2">
      <c r="A58" s="2">
        <f t="shared" ref="A58:A88" si="1">+A57+365.25/12</f>
        <v>41820.4375</v>
      </c>
      <c r="B58" s="1">
        <v>0</v>
      </c>
    </row>
    <row r="59" spans="1:3" x14ac:dyDescent="0.2">
      <c r="A59" s="2">
        <f t="shared" si="1"/>
        <v>41850.875</v>
      </c>
      <c r="B59" s="1">
        <v>157.32</v>
      </c>
    </row>
    <row r="60" spans="1:3" x14ac:dyDescent="0.2">
      <c r="A60" s="2">
        <f t="shared" si="1"/>
        <v>41881.3125</v>
      </c>
      <c r="B60" s="1">
        <v>0</v>
      </c>
    </row>
    <row r="61" spans="1:3" x14ac:dyDescent="0.2">
      <c r="A61" s="2">
        <f t="shared" si="1"/>
        <v>41911.75</v>
      </c>
      <c r="B61" s="1">
        <v>0</v>
      </c>
    </row>
    <row r="62" spans="1:3" x14ac:dyDescent="0.2">
      <c r="A62" s="2">
        <f t="shared" si="1"/>
        <v>41942.1875</v>
      </c>
      <c r="B62" s="1">
        <v>0</v>
      </c>
    </row>
    <row r="63" spans="1:3" x14ac:dyDescent="0.2">
      <c r="A63" s="2">
        <f t="shared" si="1"/>
        <v>41972.625</v>
      </c>
      <c r="B63" s="1">
        <v>0</v>
      </c>
    </row>
    <row r="64" spans="1:3" x14ac:dyDescent="0.2">
      <c r="A64" s="2">
        <f t="shared" si="1"/>
        <v>42003.0625</v>
      </c>
      <c r="B64" s="1">
        <v>-2310.2400000000002</v>
      </c>
    </row>
    <row r="65" spans="1:2" x14ac:dyDescent="0.2">
      <c r="A65" s="2">
        <f t="shared" si="1"/>
        <v>42033.5</v>
      </c>
      <c r="B65" s="1">
        <v>0</v>
      </c>
    </row>
    <row r="66" spans="1:2" x14ac:dyDescent="0.2">
      <c r="A66" s="2">
        <f t="shared" si="1"/>
        <v>42063.9375</v>
      </c>
      <c r="B66" s="1">
        <v>0</v>
      </c>
    </row>
    <row r="67" spans="1:2" x14ac:dyDescent="0.2">
      <c r="A67" s="2">
        <f t="shared" si="1"/>
        <v>42094.375</v>
      </c>
      <c r="B67" s="1">
        <v>0</v>
      </c>
    </row>
    <row r="68" spans="1:2" x14ac:dyDescent="0.2">
      <c r="A68" s="2">
        <f t="shared" si="1"/>
        <v>42124.8125</v>
      </c>
      <c r="B68" s="1">
        <v>0</v>
      </c>
    </row>
    <row r="69" spans="1:2" x14ac:dyDescent="0.2">
      <c r="A69" s="2">
        <f t="shared" si="1"/>
        <v>42155.25</v>
      </c>
      <c r="B69" s="1">
        <v>0</v>
      </c>
    </row>
    <row r="70" spans="1:2" x14ac:dyDescent="0.2">
      <c r="A70" s="2">
        <f t="shared" si="1"/>
        <v>42185.6875</v>
      </c>
      <c r="B70" s="1">
        <v>0</v>
      </c>
    </row>
    <row r="71" spans="1:2" x14ac:dyDescent="0.2">
      <c r="A71" s="2">
        <f t="shared" si="1"/>
        <v>42216.125</v>
      </c>
      <c r="B71" s="8">
        <v>285.12</v>
      </c>
    </row>
    <row r="72" spans="1:2" x14ac:dyDescent="0.2">
      <c r="A72" s="2">
        <f t="shared" si="1"/>
        <v>42246.5625</v>
      </c>
      <c r="B72" s="1">
        <v>0</v>
      </c>
    </row>
    <row r="73" spans="1:2" x14ac:dyDescent="0.2">
      <c r="A73" s="2">
        <f t="shared" si="1"/>
        <v>42277</v>
      </c>
      <c r="B73" s="1">
        <v>0</v>
      </c>
    </row>
    <row r="74" spans="1:2" x14ac:dyDescent="0.2">
      <c r="A74" s="2">
        <f t="shared" si="1"/>
        <v>42307.4375</v>
      </c>
      <c r="B74" s="1">
        <v>0</v>
      </c>
    </row>
    <row r="75" spans="1:2" x14ac:dyDescent="0.2">
      <c r="A75" s="2">
        <f t="shared" si="1"/>
        <v>42337.875</v>
      </c>
      <c r="B75" s="1">
        <v>0</v>
      </c>
    </row>
    <row r="76" spans="1:2" x14ac:dyDescent="0.2">
      <c r="A76" s="2">
        <f t="shared" si="1"/>
        <v>42368.3125</v>
      </c>
      <c r="B76">
        <v>144.54</v>
      </c>
    </row>
    <row r="77" spans="1:2" x14ac:dyDescent="0.2">
      <c r="A77" s="2">
        <f t="shared" si="1"/>
        <v>42398.75</v>
      </c>
      <c r="B77" s="1">
        <v>0</v>
      </c>
    </row>
    <row r="78" spans="1:2" x14ac:dyDescent="0.2">
      <c r="A78" s="2">
        <f t="shared" si="1"/>
        <v>42429.1875</v>
      </c>
      <c r="B78" s="1">
        <v>0</v>
      </c>
    </row>
    <row r="79" spans="1:2" x14ac:dyDescent="0.2">
      <c r="A79" s="2">
        <f t="shared" si="1"/>
        <v>42459.625</v>
      </c>
      <c r="B79" s="1">
        <v>0</v>
      </c>
    </row>
    <row r="80" spans="1:2" x14ac:dyDescent="0.2">
      <c r="A80" s="2">
        <f t="shared" si="1"/>
        <v>42490.0625</v>
      </c>
      <c r="B80" s="1">
        <v>0</v>
      </c>
    </row>
    <row r="81" spans="1:2" x14ac:dyDescent="0.2">
      <c r="A81" s="2">
        <f t="shared" si="1"/>
        <v>42520.5</v>
      </c>
      <c r="B81" s="1">
        <v>0</v>
      </c>
    </row>
    <row r="82" spans="1:2" x14ac:dyDescent="0.2">
      <c r="A82" s="2">
        <f t="shared" si="1"/>
        <v>42550.9375</v>
      </c>
      <c r="B82" s="1">
        <v>0</v>
      </c>
    </row>
    <row r="83" spans="1:2" x14ac:dyDescent="0.2">
      <c r="A83" s="2">
        <f t="shared" si="1"/>
        <v>42581.375</v>
      </c>
      <c r="B83" s="1">
        <v>291.06</v>
      </c>
    </row>
    <row r="84" spans="1:2" x14ac:dyDescent="0.2">
      <c r="A84" s="2">
        <f t="shared" si="1"/>
        <v>42611.8125</v>
      </c>
      <c r="B84" s="1">
        <v>0</v>
      </c>
    </row>
    <row r="85" spans="1:2" x14ac:dyDescent="0.2">
      <c r="A85" s="2">
        <f t="shared" si="1"/>
        <v>42642.25</v>
      </c>
      <c r="B85" s="1">
        <v>0</v>
      </c>
    </row>
    <row r="86" spans="1:2" x14ac:dyDescent="0.2">
      <c r="A86" s="2">
        <f t="shared" si="1"/>
        <v>42672.6875</v>
      </c>
      <c r="B86" s="1">
        <v>0</v>
      </c>
    </row>
    <row r="87" spans="1:2" x14ac:dyDescent="0.2">
      <c r="A87" s="2">
        <f t="shared" si="1"/>
        <v>42703.125</v>
      </c>
      <c r="B87" s="1">
        <v>0</v>
      </c>
    </row>
    <row r="88" spans="1:2" x14ac:dyDescent="0.2">
      <c r="A88" s="2">
        <f t="shared" si="1"/>
        <v>42733.5625</v>
      </c>
      <c r="B88" s="1">
        <v>12443.24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case</vt:lpstr>
      <vt:lpstr>Investment</vt:lpstr>
      <vt:lpstr>Explanation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2016-08-26T19:26:45Z</dcterms:created>
  <dcterms:modified xsi:type="dcterms:W3CDTF">2017-02-12T21:26:36Z</dcterms:modified>
</cp:coreProperties>
</file>